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ROZPOČTY - FN POPRAD ANGIO 2022\BEZ CIEN\"/>
    </mc:Choice>
  </mc:AlternateContent>
  <bookViews>
    <workbookView xWindow="-120" yWindow="-120" windowWidth="38640" windowHeight="21390" firstSheet="1" activeTab="1"/>
  </bookViews>
  <sheets>
    <sheet name="Rekapitulácia stavby" sheetId="1" state="veryHidden" r:id="rId1"/>
    <sheet name="1 - Stavebné úpravy ANGIA..." sheetId="2" r:id="rId2"/>
  </sheets>
  <definedNames>
    <definedName name="_xlnm._FilterDatabase" localSheetId="1" hidden="1">'1 - Stavebné úpravy ANGIA...'!$C$125:$K$154</definedName>
    <definedName name="_xlnm.Print_Titles" localSheetId="1">'1 - Stavebné úpravy ANGIA...'!$125:$125</definedName>
    <definedName name="_xlnm.Print_Titles" localSheetId="0">'Rekapitulácia stavby'!$92:$92</definedName>
    <definedName name="_xlnm.Print_Area" localSheetId="1">'1 - Stavebné úpravy ANGIA...'!$C$4:$J$41,'1 - Stavebné úpravy ANGIA...'!$C$50:$J$76,'1 - Stavebné úpravy ANGIA...'!$C$113:$J$154</definedName>
    <definedName name="_xlnm.Print_Area" localSheetId="0">'Rekapitulácia stavby'!$D$4:$AO$76,'Rekapitulácia stavby'!$C$82:$AQ$96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J122" i="2"/>
  <c r="F122" i="2"/>
  <c r="F120" i="2"/>
  <c r="E118" i="2"/>
  <c r="J31" i="2"/>
  <c r="J91" i="2"/>
  <c r="F91" i="2"/>
  <c r="F89" i="2"/>
  <c r="E87" i="2"/>
  <c r="J24" i="2"/>
  <c r="E24" i="2"/>
  <c r="J123" i="2" s="1"/>
  <c r="J23" i="2"/>
  <c r="J18" i="2"/>
  <c r="E18" i="2"/>
  <c r="F123" i="2"/>
  <c r="J17" i="2"/>
  <c r="J12" i="2"/>
  <c r="J120" i="2"/>
  <c r="E7" i="2"/>
  <c r="E116" i="2" s="1"/>
  <c r="L90" i="1"/>
  <c r="AM90" i="1"/>
  <c r="AM89" i="1"/>
  <c r="L89" i="1"/>
  <c r="AM87" i="1"/>
  <c r="L87" i="1"/>
  <c r="L85" i="1"/>
  <c r="L84" i="1"/>
  <c r="J154" i="2"/>
  <c r="J151" i="2"/>
  <c r="J150" i="2"/>
  <c r="J147" i="2"/>
  <c r="J146" i="2"/>
  <c r="J145" i="2"/>
  <c r="J143" i="2"/>
  <c r="J140" i="2"/>
  <c r="J137" i="2"/>
  <c r="BK134" i="2"/>
  <c r="BK131" i="2"/>
  <c r="BK129" i="2"/>
  <c r="AS94" i="1"/>
  <c r="BK151" i="2"/>
  <c r="BK147" i="2"/>
  <c r="BK143" i="2"/>
  <c r="J141" i="2"/>
  <c r="J139" i="2"/>
  <c r="BK137" i="2"/>
  <c r="J134" i="2"/>
  <c r="J131" i="2"/>
  <c r="BK154" i="2"/>
  <c r="J153" i="2"/>
  <c r="BK148" i="2"/>
  <c r="J148" i="2"/>
  <c r="BK145" i="2"/>
  <c r="BK144" i="2"/>
  <c r="BK141" i="2"/>
  <c r="BK139" i="2"/>
  <c r="J138" i="2"/>
  <c r="J136" i="2"/>
  <c r="BK132" i="2"/>
  <c r="J129" i="2"/>
  <c r="BK153" i="2"/>
  <c r="BK150" i="2"/>
  <c r="BK146" i="2"/>
  <c r="J144" i="2"/>
  <c r="BK140" i="2"/>
  <c r="BK138" i="2"/>
  <c r="BK136" i="2"/>
  <c r="J132" i="2"/>
  <c r="P128" i="2" l="1"/>
  <c r="T128" i="2"/>
  <c r="R135" i="2"/>
  <c r="BK142" i="2"/>
  <c r="J142" i="2" s="1"/>
  <c r="J100" i="2" s="1"/>
  <c r="R142" i="2"/>
  <c r="BK149" i="2"/>
  <c r="J149" i="2" s="1"/>
  <c r="J101" i="2" s="1"/>
  <c r="P149" i="2"/>
  <c r="T149" i="2"/>
  <c r="R152" i="2"/>
  <c r="BK128" i="2"/>
  <c r="J128" i="2" s="1"/>
  <c r="J98" i="2" s="1"/>
  <c r="R128" i="2"/>
  <c r="BK135" i="2"/>
  <c r="J135" i="2" s="1"/>
  <c r="J99" i="2" s="1"/>
  <c r="P135" i="2"/>
  <c r="T135" i="2"/>
  <c r="P142" i="2"/>
  <c r="T142" i="2"/>
  <c r="R149" i="2"/>
  <c r="BK152" i="2"/>
  <c r="J152" i="2" s="1"/>
  <c r="J102" i="2" s="1"/>
  <c r="P152" i="2"/>
  <c r="T152" i="2"/>
  <c r="BF132" i="2"/>
  <c r="BF136" i="2"/>
  <c r="BF137" i="2"/>
  <c r="BF138" i="2"/>
  <c r="BF140" i="2"/>
  <c r="BF141" i="2"/>
  <c r="BF143" i="2"/>
  <c r="BF147" i="2"/>
  <c r="BF148" i="2"/>
  <c r="E85" i="2"/>
  <c r="J89" i="2"/>
  <c r="F92" i="2"/>
  <c r="J92" i="2"/>
  <c r="BF129" i="2"/>
  <c r="BF131" i="2"/>
  <c r="BF134" i="2"/>
  <c r="BF139" i="2"/>
  <c r="BF144" i="2"/>
  <c r="BF145" i="2"/>
  <c r="BF146" i="2"/>
  <c r="BF150" i="2"/>
  <c r="BF151" i="2"/>
  <c r="BF153" i="2"/>
  <c r="BF154" i="2"/>
  <c r="F37" i="2"/>
  <c r="BB95" i="1" s="1"/>
  <c r="BB94" i="1" s="1"/>
  <c r="W31" i="1" s="1"/>
  <c r="F39" i="2"/>
  <c r="BD95" i="1" s="1"/>
  <c r="BD94" i="1" s="1"/>
  <c r="W33" i="1" s="1"/>
  <c r="F35" i="2"/>
  <c r="AZ95" i="1" s="1"/>
  <c r="AZ94" i="1" s="1"/>
  <c r="W29" i="1" s="1"/>
  <c r="J35" i="2"/>
  <c r="AV95" i="1" s="1"/>
  <c r="F38" i="2"/>
  <c r="BC95" i="1" s="1"/>
  <c r="BC94" i="1" s="1"/>
  <c r="AY94" i="1" s="1"/>
  <c r="R127" i="2" l="1"/>
  <c r="R126" i="2" s="1"/>
  <c r="T127" i="2"/>
  <c r="T126" i="2"/>
  <c r="P127" i="2"/>
  <c r="P126" i="2"/>
  <c r="AU95" i="1" s="1"/>
  <c r="AU94" i="1" s="1"/>
  <c r="BK127" i="2"/>
  <c r="J127" i="2" s="1"/>
  <c r="J97" i="2" s="1"/>
  <c r="AV94" i="1"/>
  <c r="AK29" i="1" s="1"/>
  <c r="AX94" i="1"/>
  <c r="F36" i="2"/>
  <c r="BA95" i="1" s="1"/>
  <c r="BA94" i="1" s="1"/>
  <c r="AW94" i="1" s="1"/>
  <c r="AK30" i="1" s="1"/>
  <c r="W32" i="1"/>
  <c r="J36" i="2"/>
  <c r="AW95" i="1" s="1"/>
  <c r="AT95" i="1" s="1"/>
  <c r="BK126" i="2" l="1"/>
  <c r="J126" i="2" s="1"/>
  <c r="J96" i="2" s="1"/>
  <c r="J107" i="2" s="1"/>
  <c r="AT94" i="1"/>
  <c r="W30" i="1"/>
  <c r="J30" i="2" l="1"/>
  <c r="J32" i="2" s="1"/>
  <c r="AG95" i="1" s="1"/>
  <c r="AG94" i="1" s="1"/>
  <c r="AK26" i="1" s="1"/>
  <c r="AK35" i="1" s="1"/>
  <c r="J41" i="2" l="1"/>
  <c r="AN95" i="1"/>
  <c r="AN94" i="1"/>
</calcChain>
</file>

<file path=xl/sharedStrings.xml><?xml version="1.0" encoding="utf-8"?>
<sst xmlns="http://schemas.openxmlformats.org/spreadsheetml/2006/main" count="593" uniqueCount="215">
  <si>
    <t>Export Komplet</t>
  </si>
  <si>
    <t/>
  </si>
  <si>
    <t>2.0</t>
  </si>
  <si>
    <t>False</t>
  </si>
  <si>
    <t>{77de0f21-8e42-4809-b56a-f833ceb42b42}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</si>
  <si>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</si>
  <si>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</si>
  <si>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</si>
  <si>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</si>
  <si>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</si>
  <si>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</si>
  <si>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</si>
  <si>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uv-PP</t>
  </si>
  <si>
    <t>Stavba:</t>
  </si>
  <si>
    <t>Oddelenie rádiológie Nemocnica Poprad a.s.-Výmena strojného zariadenia ARTIS ZEE Multipurpase Siemens</t>
  </si>
  <si>
    <t>JKSO:</t>
  </si>
  <si>
    <t>KS:</t>
  </si>
  <si>
    <t>Miesto:</t>
  </si>
  <si>
    <t xml:space="preserve"> Nemocnica Poprad a.s.</t>
  </si>
  <si>
    <t>Dátum:</t>
  </si>
  <si>
    <t>28. 9. 2022</t>
  </si>
  <si>
    <t>Objednávateľ:</t>
  </si>
  <si>
    <t>IČO:</t>
  </si>
  <si>
    <t xml:space="preserve"> Nemocnica Poprad a.s.,Banícka č.28,Poprad</t>
  </si>
  <si>
    <t>IČ DPH:</t>
  </si>
  <si>
    <t>Zhotoviteľ:</t>
  </si>
  <si>
    <t xml:space="preserve"> </t>
  </si>
  <si>
    <t>Projektant:</t>
  </si>
  <si>
    <t>Ing.Alexander Szekely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</si>
  <si>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</si>
  <si>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</si>
  <si>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</si>
  <si>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</si>
  <si>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</si>
  <si>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</si>
  <si>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</si>
  <si>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</si>
  <si>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</si>
  <si>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</si>
  <si>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</si>
  <si>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</si>
  <si>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</si>
  <si>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</si>
  <si>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</si>
  <si>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</si>
  <si>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</si>
  <si>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</si>
  <si>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</si>
  <si>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</si>
  <si>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</si>
  <si>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</si>
  <si>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</si>
  <si>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</si>
  <si>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</si>
  <si>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</si>
  <si>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</si>
  <si>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</si>
  <si>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</si>
  <si>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</si>
  <si>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</si>
  <si>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</si>
  <si>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</si>
  <si>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</si>
  <si>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</si>
  <si>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</si>
  <si>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</si>
  <si>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</si>
  <si>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</si>
  <si>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</si>
  <si>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</si>
  <si>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</si>
  <si>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</si>
  <si>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</si>
  <si>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</si>
  <si>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</si>
  <si>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</si>
  <si>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</si>
  <si>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</si>
  <si>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Stavebné úpravy ANGIA,ústredné vykurovanie</t>
  </si>
  <si>
    <t>STA</t>
  </si>
  <si>
    <t>{4e77a3de-9a3e-4009-9fbb-0204c8e4e308}</t>
  </si>
  <si>
    <t>KRYCÍ LIST ROZPOČTU</t>
  </si>
  <si>
    <t>Objekt:</t>
  </si>
  <si>
    <t>1 - Stavebné úpravy ANGIA,ústredné vykurovanie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</si>
  <si>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</si>
  <si>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</si>
  <si>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</si>
  <si>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</si>
  <si>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</si>
  <si>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</si>
  <si>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</si>
  <si>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PSV - Práce a dodávky PSV</t>
  </si>
  <si>
    <t xml:space="preserve">    713 - Izolácie tepelné</t>
  </si>
  <si>
    <t xml:space="preserve">    733 - Ústredné kúrenie - rozvodné potrubie</t>
  </si>
  <si>
    <t xml:space="preserve">    734 - Ústredné kúrenie - armatúry</t>
  </si>
  <si>
    <t xml:space="preserve">    783 - Nátery</t>
  </si>
  <si>
    <t>HZS - Hodinové zúčtovacie sadzby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</si>
  <si>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</si>
  <si>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</si>
  <si>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</si>
  <si>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</si>
  <si>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</si>
  <si>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</si>
  <si>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</si>
  <si>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</si>
  <si>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</si>
  <si>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</si>
  <si>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</si>
  <si>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</si>
  <si>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</si>
  <si>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</si>
  <si>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</si>
  <si>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</si>
  <si>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</si>
  <si>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</si>
  <si>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</si>
  <si>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</si>
  <si>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</si>
  <si>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713400821.S</t>
  </si>
  <si>
    <t>Odstránenie tepelnej izolácie potrubia pásmi alebo fóliami potrubie,  -0,00210t</t>
  </si>
  <si>
    <t>m2</t>
  </si>
  <si>
    <t>16</t>
  </si>
  <si>
    <t>1674120618</t>
  </si>
  <si>
    <t>VV</t>
  </si>
  <si>
    <t>2*2*3,14*0,14</t>
  </si>
  <si>
    <t>713482121.S</t>
  </si>
  <si>
    <t>Montáž trubíc z PE, hr.15-20 mm,vnút.priemer do 38 mm</t>
  </si>
  <si>
    <t>m</t>
  </si>
  <si>
    <t>-2066894278</t>
  </si>
  <si>
    <t>3</t>
  </si>
  <si>
    <t>M</t>
  </si>
  <si>
    <t>283310003100</t>
  </si>
  <si>
    <t>Izolačná PE trubica TUBOLIT DG 28x13 mm (d potrubia x hr. izolácie), nadrezaná, AZ FLEX</t>
  </si>
  <si>
    <t>32</t>
  </si>
  <si>
    <t>744024851</t>
  </si>
  <si>
    <t>2,5*1,02 'Prepočítané koeficientom množstva</t>
  </si>
  <si>
    <t>4</t>
  </si>
  <si>
    <t>998713201.S</t>
  </si>
  <si>
    <t>Presun hmôt pre izolácie tepelné v objektoch výšky do 6 m</t>
  </si>
  <si>
    <t>%</t>
  </si>
  <si>
    <t>-1276370618</t>
  </si>
  <si>
    <t>733</t>
  </si>
  <si>
    <t>Ústredné kúrenie - rozvodné potrubie</t>
  </si>
  <si>
    <t>5</t>
  </si>
  <si>
    <t>733110806.S</t>
  </si>
  <si>
    <t>Demontáž potrubia z oceľových rúrok závitových nad 15 do DN 32,  -0,00320t</t>
  </si>
  <si>
    <t>-722401708</t>
  </si>
  <si>
    <t>6</t>
  </si>
  <si>
    <t>733111104.S</t>
  </si>
  <si>
    <t>Potrubie z rúrok závitových oceľových bezšvových bežných nízkotlakových DN 20</t>
  </si>
  <si>
    <t>-1926987845</t>
  </si>
  <si>
    <t>7</t>
  </si>
  <si>
    <t>733190107.S</t>
  </si>
  <si>
    <t>Tlaková skúška potrubia z oceľových rúrok závitových</t>
  </si>
  <si>
    <t>2043669197</t>
  </si>
  <si>
    <t>8</t>
  </si>
  <si>
    <t>733191924.S</t>
  </si>
  <si>
    <t>Oprava rozvodov potrubí - privarenie odbočky do DN 20</t>
  </si>
  <si>
    <t>ks</t>
  </si>
  <si>
    <t>1433700089</t>
  </si>
  <si>
    <t>9</t>
  </si>
  <si>
    <t>733890801.S</t>
  </si>
  <si>
    <t>Vnútrostav. premiestnenie vybúraných hmôt rozvodov potrubia vodorovne do 100 m z obj. výš. do 6 m</t>
  </si>
  <si>
    <t>t</t>
  </si>
  <si>
    <t>1288518574</t>
  </si>
  <si>
    <t>10</t>
  </si>
  <si>
    <t>998733201.S</t>
  </si>
  <si>
    <t>Presun hmôt pre rozvody potrubia v objektoch výšky do 6 m</t>
  </si>
  <si>
    <t>-1925202184</t>
  </si>
  <si>
    <t>734</t>
  </si>
  <si>
    <t>Ústredné kúrenie - armatúry</t>
  </si>
  <si>
    <t>11</t>
  </si>
  <si>
    <t>734200811.S</t>
  </si>
  <si>
    <t>Demontáž armatúry závitovej s jedným závitom do G 1/2 -0,00045t</t>
  </si>
  <si>
    <t>2060922102</t>
  </si>
  <si>
    <t>12</t>
  </si>
  <si>
    <t>734291113.S</t>
  </si>
  <si>
    <t>Ostané armatúry, kohútik plniaci a vypúšťací normy 13 7061, PN 1,0/100st. C G 1/2</t>
  </si>
  <si>
    <t>-1363212389</t>
  </si>
  <si>
    <t>13</t>
  </si>
  <si>
    <t>734494213.S</t>
  </si>
  <si>
    <t>Ostatné meracie armatúry, návarok s rúrkovým závitom akosť mat. 22 353.0 G 1/2</t>
  </si>
  <si>
    <t>-2144430920</t>
  </si>
  <si>
    <t>14</t>
  </si>
  <si>
    <t>734494214.S</t>
  </si>
  <si>
    <t>Ostatné meracie armatúry, návarok s rúrkovým závitom akosť mat. 22 353.0 G 3/4</t>
  </si>
  <si>
    <t>-1549947943</t>
  </si>
  <si>
    <t>15</t>
  </si>
  <si>
    <t>734890801.S</t>
  </si>
  <si>
    <t>Vnútrostaveniskové premiestnenie vybúraných hmôt armatúr do 6m</t>
  </si>
  <si>
    <t>1121779799</t>
  </si>
  <si>
    <t>998734201.S</t>
  </si>
  <si>
    <t>Presun hmôt pre armatúry v objektoch výšky do 6 m</t>
  </si>
  <si>
    <t>-1985490581</t>
  </si>
  <si>
    <t>783</t>
  </si>
  <si>
    <t>Nátery</t>
  </si>
  <si>
    <t>17</t>
  </si>
  <si>
    <t>783424140.S</t>
  </si>
  <si>
    <t>Nátery kov.potr.a armatúr syntetické potrubie do DN 50 mm dvojnás. so základným náterom - 105µm</t>
  </si>
  <si>
    <t>88230289</t>
  </si>
  <si>
    <t>18</t>
  </si>
  <si>
    <t>783424740.S</t>
  </si>
  <si>
    <t>Nátery kov.potr.a armatúr syntetické potrubie do DN 50 mm základné - 35µm</t>
  </si>
  <si>
    <t>1718569124</t>
  </si>
  <si>
    <t>HZS</t>
  </si>
  <si>
    <t>Hodinové zúčtovacie sadzby</t>
  </si>
  <si>
    <t>19</t>
  </si>
  <si>
    <t>HZS000113.S</t>
  </si>
  <si>
    <t>hod</t>
  </si>
  <si>
    <t>512</t>
  </si>
  <si>
    <t>-267351970</t>
  </si>
  <si>
    <t>HZS000114.S</t>
  </si>
  <si>
    <t>1650033583</t>
  </si>
  <si>
    <t>Tlaková a vykurovacia a skúška</t>
  </si>
  <si>
    <t>Stavebno-montážne práce ostatné (vypustenie a napustenie systému)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</si>
</sst>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4" borderId="0" xfId="0" applyFont="1" applyFill="1" applyAlignment="1">
      <alignment horizontal="left" vertical="center"/>
    </xf>
    <xf numFmtId="4" fontId="21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6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ht="12" customHeight="1">
      <c r="B5" s="17"/>
      <c r="D5" s="20" t="s">
        <v>11</v>
      </c>
      <c r="K5" s="195" t="s">
        <v>12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R5" s="17"/>
      <c r="BS5" s="14" t="s">
        <v>6</v>
      </c>
    </row>
    <row r="6" spans="1:74" ht="36.950000000000003" customHeight="1">
      <c r="B6" s="17"/>
      <c r="D6" s="22" t="s">
        <v>13</v>
      </c>
      <c r="K6" s="196" t="s">
        <v>14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R6" s="17"/>
      <c r="BS6" s="14" t="s">
        <v>6</v>
      </c>
    </row>
    <row r="7" spans="1:74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26</v>
      </c>
      <c r="AK20" s="23" t="s">
        <v>24</v>
      </c>
      <c r="AN20" s="21" t="s">
        <v>1</v>
      </c>
      <c r="AR20" s="17"/>
      <c r="BS20" s="14" t="s">
        <v>29</v>
      </c>
    </row>
    <row r="21" spans="2:71" ht="6.95" customHeight="1">
      <c r="B21" s="17"/>
      <c r="AR21" s="17"/>
    </row>
    <row r="22" spans="2:71" ht="12" customHeight="1">
      <c r="B22" s="17"/>
      <c r="D22" s="23" t="s">
        <v>31</v>
      </c>
      <c r="AR22" s="17"/>
    </row>
    <row r="23" spans="2:71" ht="16.5" customHeight="1">
      <c r="B23" s="17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98">
        <f>ROUND(AG94,2)</f>
        <v>0</v>
      </c>
      <c r="AL26" s="199"/>
      <c r="AM26" s="199"/>
      <c r="AN26" s="199"/>
      <c r="AO26" s="199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200" t="s">
        <v>33</v>
      </c>
      <c r="M28" s="200"/>
      <c r="N28" s="200"/>
      <c r="O28" s="200"/>
      <c r="P28" s="200"/>
      <c r="W28" s="200" t="s">
        <v>34</v>
      </c>
      <c r="X28" s="200"/>
      <c r="Y28" s="200"/>
      <c r="Z28" s="200"/>
      <c r="AA28" s="200"/>
      <c r="AB28" s="200"/>
      <c r="AC28" s="200"/>
      <c r="AD28" s="200"/>
      <c r="AE28" s="200"/>
      <c r="AK28" s="200" t="s">
        <v>35</v>
      </c>
      <c r="AL28" s="200"/>
      <c r="AM28" s="200"/>
      <c r="AN28" s="200"/>
      <c r="AO28" s="200"/>
      <c r="AR28" s="26"/>
    </row>
    <row r="29" spans="2:71" s="2" customFormat="1" ht="14.45" customHeight="1">
      <c r="B29" s="30"/>
      <c r="D29" s="23" t="s">
        <v>36</v>
      </c>
      <c r="F29" s="31" t="s">
        <v>37</v>
      </c>
      <c r="L29" s="190">
        <v>0.2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0"/>
    </row>
    <row r="30" spans="2:71" s="2" customFormat="1" ht="14.45" customHeight="1">
      <c r="B30" s="30"/>
      <c r="F30" s="31" t="s">
        <v>38</v>
      </c>
      <c r="L30" s="190">
        <v>0.2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0"/>
    </row>
    <row r="31" spans="2:71" s="2" customFormat="1" ht="14.45" hidden="1" customHeight="1">
      <c r="B31" s="30"/>
      <c r="F31" s="23" t="s">
        <v>39</v>
      </c>
      <c r="L31" s="190">
        <v>0.2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0"/>
    </row>
    <row r="32" spans="2:71" s="2" customFormat="1" ht="14.45" hidden="1" customHeight="1">
      <c r="B32" s="30"/>
      <c r="F32" s="23" t="s">
        <v>40</v>
      </c>
      <c r="L32" s="190">
        <v>0.2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0"/>
    </row>
    <row r="33" spans="2:44" s="2" customFormat="1" ht="14.45" hidden="1" customHeight="1">
      <c r="B33" s="30"/>
      <c r="F33" s="31" t="s">
        <v>41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91" t="s">
        <v>44</v>
      </c>
      <c r="Y35" s="192"/>
      <c r="Z35" s="192"/>
      <c r="AA35" s="192"/>
      <c r="AB35" s="192"/>
      <c r="AC35" s="34"/>
      <c r="AD35" s="34"/>
      <c r="AE35" s="34"/>
      <c r="AF35" s="34"/>
      <c r="AG35" s="34"/>
      <c r="AH35" s="34"/>
      <c r="AI35" s="34"/>
      <c r="AJ35" s="34"/>
      <c r="AK35" s="193">
        <f>SUM(AK26:AK33)</f>
        <v>0</v>
      </c>
      <c r="AL35" s="192"/>
      <c r="AM35" s="192"/>
      <c r="AN35" s="192"/>
      <c r="AO35" s="194"/>
      <c r="AP35" s="32"/>
      <c r="AQ35" s="32"/>
      <c r="AR35" s="26"/>
    </row>
    <row r="36" spans="2:44" s="1" customFormat="1" ht="6.95" customHeight="1">
      <c r="B36" s="26"/>
      <c r="AR36" s="26"/>
    </row>
    <row r="37" spans="2:44" s="1" customFormat="1" ht="14.45" customHeight="1">
      <c r="B37" s="26"/>
      <c r="AR37" s="26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6"/>
      <c r="D49" s="36" t="s">
        <v>45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46</v>
      </c>
      <c r="AI49" s="37"/>
      <c r="AJ49" s="37"/>
      <c r="AK49" s="37"/>
      <c r="AL49" s="37"/>
      <c r="AM49" s="37"/>
      <c r="AN49" s="37"/>
      <c r="AO49" s="37"/>
      <c r="AR49" s="26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6"/>
      <c r="D60" s="38" t="s">
        <v>47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8" t="s">
        <v>48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8" t="s">
        <v>47</v>
      </c>
      <c r="AI60" s="28"/>
      <c r="AJ60" s="28"/>
      <c r="AK60" s="28"/>
      <c r="AL60" s="28"/>
      <c r="AM60" s="38" t="s">
        <v>48</v>
      </c>
      <c r="AN60" s="28"/>
      <c r="AO60" s="28"/>
      <c r="AR60" s="26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6"/>
      <c r="D64" s="36" t="s">
        <v>49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50</v>
      </c>
      <c r="AI64" s="37"/>
      <c r="AJ64" s="37"/>
      <c r="AK64" s="37"/>
      <c r="AL64" s="37"/>
      <c r="AM64" s="37"/>
      <c r="AN64" s="37"/>
      <c r="AO64" s="37"/>
      <c r="AR64" s="26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6"/>
      <c r="D75" s="38" t="s">
        <v>47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8" t="s">
        <v>48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8" t="s">
        <v>47</v>
      </c>
      <c r="AI75" s="28"/>
      <c r="AJ75" s="28"/>
      <c r="AK75" s="28"/>
      <c r="AL75" s="28"/>
      <c r="AM75" s="38" t="s">
        <v>48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6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6"/>
    </row>
    <row r="82" spans="1:91" s="1" customFormat="1" ht="24.95" customHeight="1">
      <c r="B82" s="26"/>
      <c r="C82" s="18" t="s">
        <v>51</v>
      </c>
      <c r="AR82" s="26"/>
    </row>
    <row r="83" spans="1:91" s="1" customFormat="1" ht="6.95" customHeight="1">
      <c r="B83" s="26"/>
      <c r="AR83" s="26"/>
    </row>
    <row r="84" spans="1:91" s="3" customFormat="1" ht="12" customHeight="1">
      <c r="B84" s="43"/>
      <c r="C84" s="23" t="s">
        <v>11</v>
      </c>
      <c r="L84" s="3" t="str">
        <f>K5</f>
        <v>uv-PP</v>
      </c>
      <c r="AR84" s="43"/>
    </row>
    <row r="85" spans="1:91" s="4" customFormat="1" ht="36.950000000000003" customHeight="1">
      <c r="B85" s="44"/>
      <c r="C85" s="45" t="s">
        <v>13</v>
      </c>
      <c r="L85" s="179" t="str">
        <f>K6</f>
        <v>Oddelenie rádiológie Nemocnica Poprad a.s.-Výmena strojného zariadenia ARTIS ZEE Multipurpase Siemens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R85" s="44"/>
    </row>
    <row r="86" spans="1:91" s="1" customFormat="1" ht="6.95" customHeight="1">
      <c r="B86" s="26"/>
      <c r="AR86" s="26"/>
    </row>
    <row r="87" spans="1:91" s="1" customFormat="1" ht="12" customHeight="1">
      <c r="B87" s="26"/>
      <c r="C87" s="23" t="s">
        <v>17</v>
      </c>
      <c r="L87" s="46" t="str">
        <f>IF(K8="","",K8)</f>
        <v xml:space="preserve"> Nemocnica Poprad a.s.</v>
      </c>
      <c r="AI87" s="23" t="s">
        <v>19</v>
      </c>
      <c r="AM87" s="181" t="str">
        <f>IF(AN8= "","",AN8)</f>
        <v>28. 9. 2022</v>
      </c>
      <c r="AN87" s="181"/>
      <c r="AR87" s="26"/>
    </row>
    <row r="88" spans="1:91" s="1" customFormat="1" ht="6.95" customHeight="1">
      <c r="B88" s="26"/>
      <c r="AR88" s="26"/>
    </row>
    <row r="89" spans="1:91" s="1" customFormat="1" ht="15.2" customHeight="1">
      <c r="B89" s="26"/>
      <c r="C89" s="23" t="s">
        <v>21</v>
      </c>
      <c r="L89" s="3" t="str">
        <f>IF(E11= "","",E11)</f>
        <v xml:space="preserve"> Nemocnica Poprad a.s.,Banícka č.28,Poprad</v>
      </c>
      <c r="AI89" s="23" t="s">
        <v>27</v>
      </c>
      <c r="AM89" s="182" t="str">
        <f>IF(E17="","",E17)</f>
        <v>Ing.Alexander Szekely</v>
      </c>
      <c r="AN89" s="183"/>
      <c r="AO89" s="183"/>
      <c r="AP89" s="183"/>
      <c r="AR89" s="26"/>
      <c r="AS89" s="184" t="s">
        <v>52</v>
      </c>
      <c r="AT89" s="185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6"/>
      <c r="C90" s="23" t="s">
        <v>25</v>
      </c>
      <c r="L90" s="3" t="str">
        <f>IF(E14="","",E14)</f>
        <v xml:space="preserve"> </v>
      </c>
      <c r="AI90" s="23" t="s">
        <v>30</v>
      </c>
      <c r="AM90" s="182" t="str">
        <f>IF(E20="","",E20)</f>
        <v xml:space="preserve"> </v>
      </c>
      <c r="AN90" s="183"/>
      <c r="AO90" s="183"/>
      <c r="AP90" s="183"/>
      <c r="AR90" s="26"/>
      <c r="AS90" s="186"/>
      <c r="AT90" s="187"/>
      <c r="BD90" s="51"/>
    </row>
    <row r="91" spans="1:91" s="1" customFormat="1" ht="10.9" customHeight="1">
      <c r="B91" s="26"/>
      <c r="AR91" s="26"/>
      <c r="AS91" s="186"/>
      <c r="AT91" s="187"/>
      <c r="BD91" s="51"/>
    </row>
    <row r="92" spans="1:91" s="1" customFormat="1" ht="29.25" customHeight="1">
      <c r="B92" s="26"/>
      <c r="C92" s="169" t="s">
        <v>53</v>
      </c>
      <c r="D92" s="170"/>
      <c r="E92" s="170"/>
      <c r="F92" s="170"/>
      <c r="G92" s="170"/>
      <c r="H92" s="52"/>
      <c r="I92" s="171" t="s">
        <v>54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2" t="s">
        <v>55</v>
      </c>
      <c r="AH92" s="170"/>
      <c r="AI92" s="170"/>
      <c r="AJ92" s="170"/>
      <c r="AK92" s="170"/>
      <c r="AL92" s="170"/>
      <c r="AM92" s="170"/>
      <c r="AN92" s="171" t="s">
        <v>56</v>
      </c>
      <c r="AO92" s="170"/>
      <c r="AP92" s="173"/>
      <c r="AQ92" s="53" t="s">
        <v>57</v>
      </c>
      <c r="AR92" s="26"/>
      <c r="AS92" s="54" t="s">
        <v>58</v>
      </c>
      <c r="AT92" s="55" t="s">
        <v>59</v>
      </c>
      <c r="AU92" s="55" t="s">
        <v>60</v>
      </c>
      <c r="AV92" s="55" t="s">
        <v>61</v>
      </c>
      <c r="AW92" s="55" t="s">
        <v>62</v>
      </c>
      <c r="AX92" s="55" t="s">
        <v>63</v>
      </c>
      <c r="AY92" s="55" t="s">
        <v>64</v>
      </c>
      <c r="AZ92" s="55" t="s">
        <v>65</v>
      </c>
      <c r="BA92" s="55" t="s">
        <v>66</v>
      </c>
      <c r="BB92" s="55" t="s">
        <v>67</v>
      </c>
      <c r="BC92" s="55" t="s">
        <v>68</v>
      </c>
      <c r="BD92" s="56" t="s">
        <v>69</v>
      </c>
    </row>
    <row r="93" spans="1:91" s="1" customFormat="1" ht="10.9" customHeight="1">
      <c r="B93" s="26"/>
      <c r="AR93" s="26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70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7">
        <f>ROUND(AG95,2)</f>
        <v>0</v>
      </c>
      <c r="AH94" s="177"/>
      <c r="AI94" s="177"/>
      <c r="AJ94" s="177"/>
      <c r="AK94" s="177"/>
      <c r="AL94" s="177"/>
      <c r="AM94" s="177"/>
      <c r="AN94" s="178">
        <f>SUM(AG94,AT94)</f>
        <v>0</v>
      </c>
      <c r="AO94" s="178"/>
      <c r="AP94" s="178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37.80115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71</v>
      </c>
      <c r="BT94" s="67" t="s">
        <v>72</v>
      </c>
      <c r="BU94" s="68" t="s">
        <v>73</v>
      </c>
      <c r="BV94" s="67" t="s">
        <v>74</v>
      </c>
      <c r="BW94" s="67" t="s">
        <v>4</v>
      </c>
      <c r="BX94" s="67" t="s">
        <v>75</v>
      </c>
      <c r="CL94" s="67" t="s">
        <v>1</v>
      </c>
    </row>
    <row r="95" spans="1:91" s="6" customFormat="1" ht="24.75" customHeight="1">
      <c r="A95" s="69" t="s">
        <v>76</v>
      </c>
      <c r="B95" s="70"/>
      <c r="C95" s="71"/>
      <c r="D95" s="176" t="s">
        <v>77</v>
      </c>
      <c r="E95" s="176"/>
      <c r="F95" s="176"/>
      <c r="G95" s="176"/>
      <c r="H95" s="176"/>
      <c r="I95" s="72"/>
      <c r="J95" s="176" t="s">
        <v>78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4">
        <f>'1 - Stavebné úpravy ANGIA...'!J32</f>
        <v>0</v>
      </c>
      <c r="AH95" s="175"/>
      <c r="AI95" s="175"/>
      <c r="AJ95" s="175"/>
      <c r="AK95" s="175"/>
      <c r="AL95" s="175"/>
      <c r="AM95" s="175"/>
      <c r="AN95" s="174">
        <f>SUM(AG95,AT95)</f>
        <v>0</v>
      </c>
      <c r="AO95" s="175"/>
      <c r="AP95" s="175"/>
      <c r="AQ95" s="73" t="s">
        <v>79</v>
      </c>
      <c r="AR95" s="70"/>
      <c r="AS95" s="74">
        <v>0</v>
      </c>
      <c r="AT95" s="75">
        <f>ROUND(SUM(AV95:AW95),2)</f>
        <v>0</v>
      </c>
      <c r="AU95" s="76">
        <f>'1 - Stavebné úpravy ANGIA...'!P126</f>
        <v>37.801146000000003</v>
      </c>
      <c r="AV95" s="75">
        <f>'1 - Stavebné úpravy ANGIA...'!J35</f>
        <v>0</v>
      </c>
      <c r="AW95" s="75">
        <f>'1 - Stavebné úpravy ANGIA...'!J36</f>
        <v>0</v>
      </c>
      <c r="AX95" s="75">
        <f>'1 - Stavebné úpravy ANGIA...'!J37</f>
        <v>0</v>
      </c>
      <c r="AY95" s="75">
        <f>'1 - Stavebné úpravy ANGIA...'!J38</f>
        <v>0</v>
      </c>
      <c r="AZ95" s="75">
        <f>'1 - Stavebné úpravy ANGIA...'!F35</f>
        <v>0</v>
      </c>
      <c r="BA95" s="75">
        <f>'1 - Stavebné úpravy ANGIA...'!F36</f>
        <v>0</v>
      </c>
      <c r="BB95" s="75">
        <f>'1 - Stavebné úpravy ANGIA...'!F37</f>
        <v>0</v>
      </c>
      <c r="BC95" s="75">
        <f>'1 - Stavebné úpravy ANGIA...'!F38</f>
        <v>0</v>
      </c>
      <c r="BD95" s="77">
        <f>'1 - Stavebné úpravy ANGIA...'!F39</f>
        <v>0</v>
      </c>
      <c r="BT95" s="78" t="s">
        <v>77</v>
      </c>
      <c r="BV95" s="78" t="s">
        <v>74</v>
      </c>
      <c r="BW95" s="78" t="s">
        <v>80</v>
      </c>
      <c r="BX95" s="78" t="s">
        <v>4</v>
      </c>
      <c r="CL95" s="78" t="s">
        <v>1</v>
      </c>
      <c r="CM95" s="78" t="s">
        <v>72</v>
      </c>
    </row>
    <row r="96" spans="1:91" s="1" customFormat="1" ht="30" customHeight="1">
      <c r="B96" s="26"/>
      <c r="AR96" s="26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1 - Stavebné úpravy ANGI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5"/>
  <sheetViews>
    <sheetView showGridLines="0" tabSelected="1" topLeftCell="A115" workbookViewId="0">
      <selection activeCell="I153" sqref="I153:I15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80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2:46" ht="24.95" customHeight="1">
      <c r="B4" s="17"/>
      <c r="D4" s="18" t="s">
        <v>81</v>
      </c>
      <c r="L4" s="17"/>
      <c r="M4" s="79" t="s">
        <v>9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13</v>
      </c>
      <c r="L6" s="17"/>
    </row>
    <row r="7" spans="2:46" ht="26.25" customHeight="1">
      <c r="B7" s="17"/>
      <c r="E7" s="202" t="str">
        <f>'Rekapitulácia stavby'!K6</f>
        <v>Oddelenie rádiológie Nemocnica Poprad a.s.-Výmena strojného zariadenia ARTIS ZEE Multipurpase Siemens</v>
      </c>
      <c r="F7" s="203"/>
      <c r="G7" s="203"/>
      <c r="H7" s="203"/>
      <c r="L7" s="17"/>
    </row>
    <row r="8" spans="2:46" s="1" customFormat="1" ht="12" customHeight="1">
      <c r="B8" s="26"/>
      <c r="D8" s="23" t="s">
        <v>82</v>
      </c>
      <c r="L8" s="26"/>
    </row>
    <row r="9" spans="2:46" s="1" customFormat="1" ht="16.5" customHeight="1">
      <c r="B9" s="26"/>
      <c r="E9" s="179" t="s">
        <v>83</v>
      </c>
      <c r="F9" s="201"/>
      <c r="G9" s="201"/>
      <c r="H9" s="201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1</v>
      </c>
      <c r="I11" s="23" t="s">
        <v>16</v>
      </c>
      <c r="J11" s="21" t="s">
        <v>1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7" t="str">
        <f>'Rekapitulácia stavby'!AN8</f>
        <v>28. 9. 2022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21</v>
      </c>
      <c r="I14" s="23" t="s">
        <v>22</v>
      </c>
      <c r="J14" s="21" t="s">
        <v>1</v>
      </c>
      <c r="L14" s="26"/>
    </row>
    <row r="15" spans="2:46" s="1" customFormat="1" ht="18" customHeight="1">
      <c r="B15" s="26"/>
      <c r="E15" s="21" t="s">
        <v>23</v>
      </c>
      <c r="I15" s="23" t="s">
        <v>24</v>
      </c>
      <c r="J15" s="21" t="s">
        <v>1</v>
      </c>
      <c r="L15" s="26"/>
    </row>
    <row r="16" spans="2:46" s="1" customFormat="1" ht="6.95" customHeight="1">
      <c r="B16" s="26"/>
      <c r="L16" s="26"/>
    </row>
    <row r="17" spans="2:52" s="1" customFormat="1" ht="12" customHeight="1">
      <c r="B17" s="26"/>
      <c r="D17" s="23" t="s">
        <v>25</v>
      </c>
      <c r="I17" s="23" t="s">
        <v>22</v>
      </c>
      <c r="J17" s="21" t="str">
        <f>'Rekapitulácia stavby'!AN13</f>
        <v/>
      </c>
      <c r="L17" s="26"/>
    </row>
    <row r="18" spans="2:52" s="1" customFormat="1" ht="18" customHeight="1">
      <c r="B18" s="26"/>
      <c r="E18" s="195" t="str">
        <f>'Rekapitulácia stavby'!E14</f>
        <v xml:space="preserve"> </v>
      </c>
      <c r="F18" s="195"/>
      <c r="G18" s="195"/>
      <c r="H18" s="195"/>
      <c r="I18" s="23" t="s">
        <v>24</v>
      </c>
      <c r="J18" s="21" t="str">
        <f>'Rekapitulácia stavby'!AN14</f>
        <v/>
      </c>
      <c r="L18" s="26"/>
    </row>
    <row r="19" spans="2:52" s="1" customFormat="1" ht="6.95" customHeight="1">
      <c r="B19" s="26"/>
      <c r="L19" s="26"/>
    </row>
    <row r="20" spans="2:52" s="1" customFormat="1" ht="12" customHeight="1">
      <c r="B20" s="26"/>
      <c r="D20" s="23" t="s">
        <v>27</v>
      </c>
      <c r="I20" s="23" t="s">
        <v>22</v>
      </c>
      <c r="J20" s="21" t="s">
        <v>1</v>
      </c>
      <c r="L20" s="26"/>
    </row>
    <row r="21" spans="2:52" s="1" customFormat="1" ht="18" customHeight="1">
      <c r="B21" s="26"/>
      <c r="E21" s="21" t="s">
        <v>28</v>
      </c>
      <c r="I21" s="23" t="s">
        <v>24</v>
      </c>
      <c r="J21" s="21" t="s">
        <v>1</v>
      </c>
      <c r="L21" s="26"/>
    </row>
    <row r="22" spans="2:52" s="1" customFormat="1" ht="6.95" customHeight="1">
      <c r="B22" s="26"/>
      <c r="L22" s="26"/>
    </row>
    <row r="23" spans="2:52" s="1" customFormat="1" ht="12" customHeight="1">
      <c r="B23" s="26"/>
      <c r="D23" s="23" t="s">
        <v>30</v>
      </c>
      <c r="I23" s="23" t="s">
        <v>22</v>
      </c>
      <c r="J23" s="21" t="str">
        <f>IF('Rekapitulácia stavby'!AN19="","",'Rekapitulácia stavby'!AN19)</f>
        <v/>
      </c>
      <c r="L23" s="26"/>
    </row>
    <row r="24" spans="2:52" s="1" customFormat="1" ht="18" customHeight="1">
      <c r="B24" s="26"/>
      <c r="E24" s="21" t="str">
        <f>IF('Rekapitulácia stavby'!E20="","",'Rekapitulácia stavby'!E20)</f>
        <v xml:space="preserve"> </v>
      </c>
      <c r="I24" s="23" t="s">
        <v>24</v>
      </c>
      <c r="J24" s="21" t="str">
        <f>IF('Rekapitulácia stavby'!AN20="","",'Rekapitulácia stavby'!AN20)</f>
        <v/>
      </c>
      <c r="L24" s="26"/>
    </row>
    <row r="25" spans="2:52" s="1" customFormat="1" ht="6.95" customHeight="1">
      <c r="B25" s="26"/>
      <c r="L25" s="26"/>
    </row>
    <row r="26" spans="2:52" s="1" customFormat="1" ht="12" customHeight="1">
      <c r="B26" s="26"/>
      <c r="D26" s="23" t="s">
        <v>31</v>
      </c>
      <c r="L26" s="26"/>
    </row>
    <row r="27" spans="2:52" s="7" customFormat="1" ht="16.5" customHeight="1">
      <c r="B27" s="80"/>
      <c r="E27" s="197" t="s">
        <v>1</v>
      </c>
      <c r="F27" s="197"/>
      <c r="G27" s="197"/>
      <c r="H27" s="197"/>
      <c r="L27" s="80"/>
    </row>
    <row r="28" spans="2:52" s="1" customFormat="1" ht="6.95" customHeight="1">
      <c r="B28" s="26"/>
      <c r="L28" s="26"/>
    </row>
    <row r="29" spans="2:52" s="1" customFormat="1" ht="6.95" customHeight="1">
      <c r="B29" s="26"/>
      <c r="D29" s="48"/>
      <c r="E29" s="48"/>
      <c r="F29" s="48"/>
      <c r="G29" s="48"/>
      <c r="H29" s="48"/>
      <c r="I29" s="48"/>
      <c r="J29" s="48"/>
      <c r="K29" s="48"/>
      <c r="L29" s="81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</row>
    <row r="30" spans="2:52" s="1" customFormat="1" ht="14.45" customHeight="1">
      <c r="B30" s="26"/>
      <c r="D30" s="21" t="s">
        <v>84</v>
      </c>
      <c r="J30" s="83">
        <f>J96</f>
        <v>0</v>
      </c>
      <c r="L30" s="81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</row>
    <row r="31" spans="2:52" s="1" customFormat="1" ht="14.45" customHeight="1">
      <c r="B31" s="26"/>
      <c r="D31" s="84" t="s">
        <v>85</v>
      </c>
      <c r="J31" s="83">
        <f>J105</f>
        <v>0</v>
      </c>
      <c r="L31" s="26"/>
    </row>
    <row r="32" spans="2:52" s="1" customFormat="1" ht="25.35" customHeight="1">
      <c r="B32" s="26"/>
      <c r="D32" s="85" t="s">
        <v>32</v>
      </c>
      <c r="J32" s="61">
        <f>ROUND(J30 + J31, 2)</f>
        <v>0</v>
      </c>
      <c r="L32" s="26"/>
    </row>
    <row r="33" spans="2:52" s="1" customFormat="1" ht="6.95" customHeight="1">
      <c r="B33" s="26"/>
      <c r="D33" s="48"/>
      <c r="E33" s="48"/>
      <c r="F33" s="48"/>
      <c r="G33" s="48"/>
      <c r="H33" s="48"/>
      <c r="I33" s="48"/>
      <c r="J33" s="48"/>
      <c r="K33" s="48"/>
      <c r="L33" s="81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</row>
    <row r="34" spans="2:52" s="1" customFormat="1" ht="14.45" customHeight="1">
      <c r="B34" s="26"/>
      <c r="F34" s="29" t="s">
        <v>34</v>
      </c>
      <c r="I34" s="29" t="s">
        <v>33</v>
      </c>
      <c r="J34" s="29" t="s">
        <v>35</v>
      </c>
      <c r="L34" s="26"/>
    </row>
    <row r="35" spans="2:52" s="1" customFormat="1" ht="14.45" customHeight="1">
      <c r="B35" s="26"/>
      <c r="D35" s="50" t="s">
        <v>36</v>
      </c>
      <c r="E35" s="31" t="s">
        <v>37</v>
      </c>
      <c r="F35" s="86">
        <f>ROUND((SUM(BE105:BE106) + SUM(BE126:BE154)),  2)</f>
        <v>0</v>
      </c>
      <c r="G35" s="82"/>
      <c r="H35" s="82"/>
      <c r="I35" s="87">
        <v>0.2</v>
      </c>
      <c r="J35" s="86">
        <f>ROUND(((SUM(BE105:BE106) + SUM(BE126:BE154))*I35),  2)</f>
        <v>0</v>
      </c>
      <c r="L35" s="26"/>
    </row>
    <row r="36" spans="2:52" s="1" customFormat="1" ht="14.45" customHeight="1">
      <c r="B36" s="26"/>
      <c r="E36" s="31" t="s">
        <v>38</v>
      </c>
      <c r="F36" s="88">
        <f>ROUND((SUM(BF105:BF106) + SUM(BF126:BF154)),  2)</f>
        <v>0</v>
      </c>
      <c r="I36" s="89">
        <v>0.2</v>
      </c>
      <c r="J36" s="88">
        <f>ROUND(((SUM(BF105:BF106) + SUM(BF126:BF154))*I36),  2)</f>
        <v>0</v>
      </c>
      <c r="L36" s="26"/>
    </row>
    <row r="37" spans="2:52" s="1" customFormat="1" ht="14.45" hidden="1" customHeight="1">
      <c r="B37" s="26"/>
      <c r="E37" s="23" t="s">
        <v>39</v>
      </c>
      <c r="F37" s="88">
        <f>ROUND((SUM(BG105:BG106) + SUM(BG126:BG154)),  2)</f>
        <v>0</v>
      </c>
      <c r="I37" s="89">
        <v>0.2</v>
      </c>
      <c r="J37" s="88">
        <f>0</f>
        <v>0</v>
      </c>
      <c r="L37" s="26"/>
    </row>
    <row r="38" spans="2:52" s="1" customFormat="1" ht="14.45" hidden="1" customHeight="1">
      <c r="B38" s="26"/>
      <c r="E38" s="23" t="s">
        <v>40</v>
      </c>
      <c r="F38" s="88">
        <f>ROUND((SUM(BH105:BH106) + SUM(BH126:BH154)),  2)</f>
        <v>0</v>
      </c>
      <c r="I38" s="89">
        <v>0.2</v>
      </c>
      <c r="J38" s="88">
        <f>0</f>
        <v>0</v>
      </c>
      <c r="L38" s="26"/>
    </row>
    <row r="39" spans="2:52" s="1" customFormat="1" ht="14.45" hidden="1" customHeight="1">
      <c r="B39" s="26"/>
      <c r="E39" s="31" t="s">
        <v>41</v>
      </c>
      <c r="F39" s="86">
        <f>ROUND((SUM(BI105:BI106) + SUM(BI126:BI154)),  2)</f>
        <v>0</v>
      </c>
      <c r="G39" s="82"/>
      <c r="H39" s="82"/>
      <c r="I39" s="87">
        <v>0</v>
      </c>
      <c r="J39" s="86">
        <f>0</f>
        <v>0</v>
      </c>
      <c r="L39" s="26"/>
    </row>
    <row r="40" spans="2:52" s="1" customFormat="1" ht="6.95" customHeight="1">
      <c r="B40" s="26"/>
      <c r="L40" s="26"/>
    </row>
    <row r="41" spans="2:52" s="1" customFormat="1" ht="25.35" customHeight="1">
      <c r="B41" s="26"/>
      <c r="C41" s="90"/>
      <c r="D41" s="91" t="s">
        <v>42</v>
      </c>
      <c r="E41" s="52"/>
      <c r="F41" s="52"/>
      <c r="G41" s="92" t="s">
        <v>43</v>
      </c>
      <c r="H41" s="93" t="s">
        <v>44</v>
      </c>
      <c r="I41" s="52"/>
      <c r="J41" s="94">
        <f>SUM(J32:J39)</f>
        <v>0</v>
      </c>
      <c r="K41" s="95"/>
      <c r="L41" s="26"/>
    </row>
    <row r="42" spans="2:52" s="1" customFormat="1" ht="14.45" customHeight="1">
      <c r="B42" s="26"/>
      <c r="L42" s="26"/>
    </row>
    <row r="43" spans="2:52" ht="14.45" customHeight="1">
      <c r="B43" s="17"/>
      <c r="L43" s="17"/>
    </row>
    <row r="44" spans="2:52" ht="14.45" customHeight="1">
      <c r="B44" s="17"/>
      <c r="L44" s="17"/>
    </row>
    <row r="45" spans="2:52" ht="14.45" customHeight="1">
      <c r="B45" s="17"/>
      <c r="L45" s="17"/>
    </row>
    <row r="46" spans="2:52" ht="14.45" customHeight="1">
      <c r="B46" s="17"/>
      <c r="L46" s="17"/>
    </row>
    <row r="47" spans="2:52" ht="14.45" customHeight="1">
      <c r="B47" s="17"/>
      <c r="L47" s="17"/>
    </row>
    <row r="48" spans="2:5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8" t="s">
        <v>47</v>
      </c>
      <c r="E61" s="28"/>
      <c r="F61" s="96" t="s">
        <v>48</v>
      </c>
      <c r="G61" s="38" t="s">
        <v>47</v>
      </c>
      <c r="H61" s="28"/>
      <c r="I61" s="28"/>
      <c r="J61" s="97" t="s">
        <v>48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8" t="s">
        <v>47</v>
      </c>
      <c r="E76" s="28"/>
      <c r="F76" s="96" t="s">
        <v>48</v>
      </c>
      <c r="G76" s="38" t="s">
        <v>47</v>
      </c>
      <c r="H76" s="28"/>
      <c r="I76" s="28"/>
      <c r="J76" s="97" t="s">
        <v>48</v>
      </c>
      <c r="K76" s="28"/>
      <c r="L76" s="26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6"/>
    </row>
    <row r="81" spans="2:47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6"/>
    </row>
    <row r="82" spans="2:47" s="1" customFormat="1" ht="24.95" hidden="1" customHeight="1">
      <c r="B82" s="26"/>
      <c r="C82" s="18" t="s">
        <v>86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13</v>
      </c>
      <c r="L84" s="26"/>
    </row>
    <row r="85" spans="2:47" s="1" customFormat="1" ht="26.25" hidden="1" customHeight="1">
      <c r="B85" s="26"/>
      <c r="E85" s="202" t="str">
        <f>E7</f>
        <v>Oddelenie rádiológie Nemocnica Poprad a.s.-Výmena strojného zariadenia ARTIS ZEE Multipurpase Siemens</v>
      </c>
      <c r="F85" s="203"/>
      <c r="G85" s="203"/>
      <c r="H85" s="203"/>
      <c r="L85" s="26"/>
    </row>
    <row r="86" spans="2:47" s="1" customFormat="1" ht="12" hidden="1" customHeight="1">
      <c r="B86" s="26"/>
      <c r="C86" s="23" t="s">
        <v>82</v>
      </c>
      <c r="L86" s="26"/>
    </row>
    <row r="87" spans="2:47" s="1" customFormat="1" ht="16.5" hidden="1" customHeight="1">
      <c r="B87" s="26"/>
      <c r="E87" s="179" t="str">
        <f>E9</f>
        <v>1 - Stavebné úpravy ANGIA,ústredné vykurovanie</v>
      </c>
      <c r="F87" s="201"/>
      <c r="G87" s="201"/>
      <c r="H87" s="201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17</v>
      </c>
      <c r="F89" s="21" t="str">
        <f>F12</f>
        <v xml:space="preserve"> Nemocnica Poprad a.s.</v>
      </c>
      <c r="I89" s="23" t="s">
        <v>19</v>
      </c>
      <c r="J89" s="47" t="str">
        <f>IF(J12="","",J12)</f>
        <v>28. 9. 2022</v>
      </c>
      <c r="L89" s="26"/>
    </row>
    <row r="90" spans="2:47" s="1" customFormat="1" ht="6.95" hidden="1" customHeight="1">
      <c r="B90" s="26"/>
      <c r="L90" s="26"/>
    </row>
    <row r="91" spans="2:47" s="1" customFormat="1" ht="25.7" hidden="1" customHeight="1">
      <c r="B91" s="26"/>
      <c r="C91" s="23" t="s">
        <v>21</v>
      </c>
      <c r="F91" s="21" t="str">
        <f>E15</f>
        <v xml:space="preserve"> Nemocnica Poprad a.s.,Banícka č.28,Poprad</v>
      </c>
      <c r="I91" s="23" t="s">
        <v>27</v>
      </c>
      <c r="J91" s="24" t="str">
        <f>E21</f>
        <v>Ing.Alexander Szekely</v>
      </c>
      <c r="L91" s="26"/>
    </row>
    <row r="92" spans="2:47" s="1" customFormat="1" ht="15.2" hidden="1" customHeight="1">
      <c r="B92" s="26"/>
      <c r="C92" s="23" t="s">
        <v>25</v>
      </c>
      <c r="F92" s="21" t="str">
        <f>IF(E18="","",E18)</f>
        <v xml:space="preserve"> </v>
      </c>
      <c r="I92" s="23" t="s">
        <v>30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8" t="s">
        <v>87</v>
      </c>
      <c r="D94" s="90"/>
      <c r="E94" s="90"/>
      <c r="F94" s="90"/>
      <c r="G94" s="90"/>
      <c r="H94" s="90"/>
      <c r="I94" s="90"/>
      <c r="J94" s="99" t="s">
        <v>88</v>
      </c>
      <c r="K94" s="90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100" t="s">
        <v>89</v>
      </c>
      <c r="J96" s="61">
        <f>J126</f>
        <v>0</v>
      </c>
      <c r="L96" s="26"/>
      <c r="AU96" s="14" t="s">
        <v>90</v>
      </c>
    </row>
    <row r="97" spans="2:14" s="8" customFormat="1" ht="24.95" hidden="1" customHeight="1">
      <c r="B97" s="101"/>
      <c r="D97" s="102" t="s">
        <v>91</v>
      </c>
      <c r="E97" s="103"/>
      <c r="F97" s="103"/>
      <c r="G97" s="103"/>
      <c r="H97" s="103"/>
      <c r="I97" s="103"/>
      <c r="J97" s="104">
        <f>J127</f>
        <v>0</v>
      </c>
      <c r="L97" s="101"/>
    </row>
    <row r="98" spans="2:14" s="9" customFormat="1" ht="19.899999999999999" hidden="1" customHeight="1">
      <c r="B98" s="105"/>
      <c r="D98" s="106" t="s">
        <v>92</v>
      </c>
      <c r="E98" s="107"/>
      <c r="F98" s="107"/>
      <c r="G98" s="107"/>
      <c r="H98" s="107"/>
      <c r="I98" s="107"/>
      <c r="J98" s="108">
        <f>J128</f>
        <v>0</v>
      </c>
      <c r="L98" s="105"/>
    </row>
    <row r="99" spans="2:14" s="9" customFormat="1" ht="19.899999999999999" hidden="1" customHeight="1">
      <c r="B99" s="105"/>
      <c r="D99" s="106" t="s">
        <v>93</v>
      </c>
      <c r="E99" s="107"/>
      <c r="F99" s="107"/>
      <c r="G99" s="107"/>
      <c r="H99" s="107"/>
      <c r="I99" s="107"/>
      <c r="J99" s="108">
        <f>J135</f>
        <v>0</v>
      </c>
      <c r="L99" s="105"/>
    </row>
    <row r="100" spans="2:14" s="9" customFormat="1" ht="19.899999999999999" hidden="1" customHeight="1">
      <c r="B100" s="105"/>
      <c r="D100" s="106" t="s">
        <v>94</v>
      </c>
      <c r="E100" s="107"/>
      <c r="F100" s="107"/>
      <c r="G100" s="107"/>
      <c r="H100" s="107"/>
      <c r="I100" s="107"/>
      <c r="J100" s="108">
        <f>J142</f>
        <v>0</v>
      </c>
      <c r="L100" s="105"/>
    </row>
    <row r="101" spans="2:14" s="9" customFormat="1" ht="19.899999999999999" hidden="1" customHeight="1">
      <c r="B101" s="105"/>
      <c r="D101" s="106" t="s">
        <v>95</v>
      </c>
      <c r="E101" s="107"/>
      <c r="F101" s="107"/>
      <c r="G101" s="107"/>
      <c r="H101" s="107"/>
      <c r="I101" s="107"/>
      <c r="J101" s="108">
        <f>J149</f>
        <v>0</v>
      </c>
      <c r="L101" s="105"/>
    </row>
    <row r="102" spans="2:14" s="8" customFormat="1" ht="24.95" hidden="1" customHeight="1">
      <c r="B102" s="101"/>
      <c r="D102" s="102" t="s">
        <v>96</v>
      </c>
      <c r="E102" s="103"/>
      <c r="F102" s="103"/>
      <c r="G102" s="103"/>
      <c r="H102" s="103"/>
      <c r="I102" s="103"/>
      <c r="J102" s="104">
        <f>J152</f>
        <v>0</v>
      </c>
      <c r="L102" s="101"/>
    </row>
    <row r="103" spans="2:14" s="1" customFormat="1" ht="21.75" hidden="1" customHeight="1">
      <c r="B103" s="26"/>
      <c r="L103" s="26"/>
    </row>
    <row r="104" spans="2:14" s="1" customFormat="1" ht="6.95" hidden="1" customHeight="1">
      <c r="B104" s="26"/>
      <c r="L104" s="26"/>
    </row>
    <row r="105" spans="2:14" s="1" customFormat="1" ht="29.25" hidden="1" customHeight="1">
      <c r="B105" s="26"/>
      <c r="C105" s="100" t="s">
        <v>97</v>
      </c>
      <c r="J105" s="109">
        <v>0</v>
      </c>
      <c r="L105" s="26"/>
      <c r="N105" s="110" t="s">
        <v>36</v>
      </c>
    </row>
    <row r="106" spans="2:14" s="1" customFormat="1" ht="18" hidden="1" customHeight="1">
      <c r="B106" s="26"/>
      <c r="L106" s="26"/>
    </row>
    <row r="107" spans="2:14" s="1" customFormat="1" ht="29.25" hidden="1" customHeight="1">
      <c r="B107" s="26"/>
      <c r="C107" s="111" t="s">
        <v>98</v>
      </c>
      <c r="D107" s="90"/>
      <c r="E107" s="90"/>
      <c r="F107" s="90"/>
      <c r="G107" s="90"/>
      <c r="H107" s="90"/>
      <c r="I107" s="90"/>
      <c r="J107" s="112">
        <f>ROUND(J96+J105,2)</f>
        <v>0</v>
      </c>
      <c r="K107" s="90"/>
      <c r="L107" s="26"/>
    </row>
    <row r="108" spans="2:14" s="1" customFormat="1" ht="6.95" hidden="1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6"/>
    </row>
    <row r="109" spans="2:14" hidden="1"/>
    <row r="110" spans="2:14" hidden="1"/>
    <row r="111" spans="2:14" hidden="1"/>
    <row r="112" spans="2:14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6"/>
    </row>
    <row r="113" spans="2:63" s="1" customFormat="1" ht="24.95" customHeight="1">
      <c r="B113" s="26"/>
      <c r="C113" s="18" t="s">
        <v>99</v>
      </c>
      <c r="L113" s="26"/>
    </row>
    <row r="114" spans="2:63" s="1" customFormat="1" ht="6.95" customHeight="1">
      <c r="B114" s="26"/>
      <c r="L114" s="26"/>
    </row>
    <row r="115" spans="2:63" s="1" customFormat="1" ht="12" customHeight="1">
      <c r="B115" s="26"/>
      <c r="C115" s="23" t="s">
        <v>13</v>
      </c>
      <c r="L115" s="26"/>
    </row>
    <row r="116" spans="2:63" s="1" customFormat="1" ht="26.25" customHeight="1">
      <c r="B116" s="26"/>
      <c r="E116" s="202" t="str">
        <f>E7</f>
        <v>Oddelenie rádiológie Nemocnica Poprad a.s.-Výmena strojného zariadenia ARTIS ZEE Multipurpase Siemens</v>
      </c>
      <c r="F116" s="203"/>
      <c r="G116" s="203"/>
      <c r="H116" s="203"/>
      <c r="L116" s="26"/>
    </row>
    <row r="117" spans="2:63" s="1" customFormat="1" ht="12" customHeight="1">
      <c r="B117" s="26"/>
      <c r="C117" s="23" t="s">
        <v>82</v>
      </c>
      <c r="L117" s="26"/>
    </row>
    <row r="118" spans="2:63" s="1" customFormat="1" ht="16.5" customHeight="1">
      <c r="B118" s="26"/>
      <c r="E118" s="179" t="str">
        <f>E9</f>
        <v>1 - Stavebné úpravy ANGIA,ústredné vykurovanie</v>
      </c>
      <c r="F118" s="201"/>
      <c r="G118" s="201"/>
      <c r="H118" s="201"/>
      <c r="L118" s="26"/>
    </row>
    <row r="119" spans="2:63" s="1" customFormat="1" ht="6.95" customHeight="1">
      <c r="B119" s="26"/>
      <c r="L119" s="26"/>
    </row>
    <row r="120" spans="2:63" s="1" customFormat="1" ht="12" customHeight="1">
      <c r="B120" s="26"/>
      <c r="C120" s="23" t="s">
        <v>17</v>
      </c>
      <c r="F120" s="21" t="str">
        <f>F12</f>
        <v xml:space="preserve"> Nemocnica Poprad a.s.</v>
      </c>
      <c r="I120" s="23" t="s">
        <v>19</v>
      </c>
      <c r="J120" s="47" t="str">
        <f>IF(J12="","",J12)</f>
        <v>28. 9. 2022</v>
      </c>
      <c r="L120" s="26"/>
    </row>
    <row r="121" spans="2:63" s="1" customFormat="1" ht="6.95" customHeight="1">
      <c r="B121" s="26"/>
      <c r="L121" s="26"/>
    </row>
    <row r="122" spans="2:63" s="1" customFormat="1" ht="25.7" customHeight="1">
      <c r="B122" s="26"/>
      <c r="C122" s="23" t="s">
        <v>21</v>
      </c>
      <c r="F122" s="21" t="str">
        <f>E15</f>
        <v xml:space="preserve"> Nemocnica Poprad a.s.,Banícka č.28,Poprad</v>
      </c>
      <c r="I122" s="23" t="s">
        <v>27</v>
      </c>
      <c r="J122" s="24" t="str">
        <f>E21</f>
        <v>Ing.Alexander Szekely</v>
      </c>
      <c r="L122" s="26"/>
    </row>
    <row r="123" spans="2:63" s="1" customFormat="1" ht="15.2" customHeight="1">
      <c r="B123" s="26"/>
      <c r="C123" s="23" t="s">
        <v>25</v>
      </c>
      <c r="F123" s="21" t="str">
        <f>IF(E18="","",E18)</f>
        <v xml:space="preserve"> </v>
      </c>
      <c r="I123" s="23" t="s">
        <v>30</v>
      </c>
      <c r="J123" s="24" t="str">
        <f>E24</f>
        <v xml:space="preserve"> </v>
      </c>
      <c r="L123" s="26"/>
    </row>
    <row r="124" spans="2:63" s="1" customFormat="1" ht="10.35" customHeight="1">
      <c r="B124" s="26"/>
      <c r="L124" s="26"/>
    </row>
    <row r="125" spans="2:63" s="10" customFormat="1" ht="29.25" customHeight="1">
      <c r="B125" s="113"/>
      <c r="C125" s="114" t="s">
        <v>100</v>
      </c>
      <c r="D125" s="115" t="s">
        <v>57</v>
      </c>
      <c r="E125" s="115" t="s">
        <v>53</v>
      </c>
      <c r="F125" s="115" t="s">
        <v>54</v>
      </c>
      <c r="G125" s="115" t="s">
        <v>101</v>
      </c>
      <c r="H125" s="115" t="s">
        <v>102</v>
      </c>
      <c r="I125" s="115" t="s">
        <v>103</v>
      </c>
      <c r="J125" s="116" t="s">
        <v>88</v>
      </c>
      <c r="K125" s="117" t="s">
        <v>104</v>
      </c>
      <c r="L125" s="113"/>
      <c r="M125" s="54" t="s">
        <v>1</v>
      </c>
      <c r="N125" s="55" t="s">
        <v>36</v>
      </c>
      <c r="O125" s="55" t="s">
        <v>105</v>
      </c>
      <c r="P125" s="55" t="s">
        <v>106</v>
      </c>
      <c r="Q125" s="55" t="s">
        <v>107</v>
      </c>
      <c r="R125" s="55" t="s">
        <v>108</v>
      </c>
      <c r="S125" s="55" t="s">
        <v>109</v>
      </c>
      <c r="T125" s="56" t="s">
        <v>110</v>
      </c>
    </row>
    <row r="126" spans="2:63" s="1" customFormat="1" ht="22.9" customHeight="1">
      <c r="B126" s="26"/>
      <c r="C126" s="59" t="s">
        <v>84</v>
      </c>
      <c r="J126" s="118">
        <f>BK126</f>
        <v>0</v>
      </c>
      <c r="L126" s="26"/>
      <c r="M126" s="57"/>
      <c r="N126" s="48"/>
      <c r="O126" s="48"/>
      <c r="P126" s="119">
        <f>P127+P152</f>
        <v>37.801146000000003</v>
      </c>
      <c r="Q126" s="48"/>
      <c r="R126" s="119">
        <f>R127+R152</f>
        <v>8.8274999999999985E-3</v>
      </c>
      <c r="S126" s="48"/>
      <c r="T126" s="120">
        <f>T127+T152</f>
        <v>1.0991799999999999E-2</v>
      </c>
      <c r="AT126" s="14" t="s">
        <v>71</v>
      </c>
      <c r="AU126" s="14" t="s">
        <v>90</v>
      </c>
      <c r="BK126" s="121">
        <f>BK127+BK152</f>
        <v>0</v>
      </c>
    </row>
    <row r="127" spans="2:63" s="11" customFormat="1" ht="25.9" customHeight="1">
      <c r="B127" s="122"/>
      <c r="D127" s="123" t="s">
        <v>71</v>
      </c>
      <c r="E127" s="124" t="s">
        <v>111</v>
      </c>
      <c r="F127" s="124" t="s">
        <v>112</v>
      </c>
      <c r="J127" s="125">
        <f>BK127</f>
        <v>0</v>
      </c>
      <c r="L127" s="122"/>
      <c r="M127" s="126"/>
      <c r="P127" s="127">
        <f>P128+P135+P142+P149</f>
        <v>3.8811460000000002</v>
      </c>
      <c r="R127" s="127">
        <f>R128+R135+R142+R149</f>
        <v>8.8274999999999985E-3</v>
      </c>
      <c r="T127" s="128">
        <f>T128+T135+T142+T149</f>
        <v>1.0991799999999999E-2</v>
      </c>
      <c r="AR127" s="123" t="s">
        <v>113</v>
      </c>
      <c r="AT127" s="129" t="s">
        <v>71</v>
      </c>
      <c r="AU127" s="129" t="s">
        <v>72</v>
      </c>
      <c r="AY127" s="123" t="s">
        <v>114</v>
      </c>
      <c r="BK127" s="130">
        <f>BK128+BK135+BK142+BK149</f>
        <v>0</v>
      </c>
    </row>
    <row r="128" spans="2:63" s="11" customFormat="1" ht="22.9" customHeight="1">
      <c r="B128" s="122"/>
      <c r="D128" s="123" t="s">
        <v>71</v>
      </c>
      <c r="E128" s="131" t="s">
        <v>115</v>
      </c>
      <c r="F128" s="131" t="s">
        <v>116</v>
      </c>
      <c r="J128" s="132">
        <f>BK128</f>
        <v>0</v>
      </c>
      <c r="L128" s="122"/>
      <c r="M128" s="126"/>
      <c r="P128" s="127">
        <f>SUM(P129:P134)</f>
        <v>0.69016600000000006</v>
      </c>
      <c r="R128" s="127">
        <f>SUM(R129:R134)</f>
        <v>4.3249999999999994E-4</v>
      </c>
      <c r="T128" s="128">
        <f>SUM(T129:T134)</f>
        <v>3.6917999999999999E-3</v>
      </c>
      <c r="AR128" s="123" t="s">
        <v>113</v>
      </c>
      <c r="AT128" s="129" t="s">
        <v>71</v>
      </c>
      <c r="AU128" s="129" t="s">
        <v>77</v>
      </c>
      <c r="AY128" s="123" t="s">
        <v>114</v>
      </c>
      <c r="BK128" s="130">
        <f>SUM(BK129:BK134)</f>
        <v>0</v>
      </c>
    </row>
    <row r="129" spans="2:65" s="1" customFormat="1" ht="16.5" customHeight="1">
      <c r="B129" s="133"/>
      <c r="C129" s="134" t="s">
        <v>77</v>
      </c>
      <c r="D129" s="134" t="s">
        <v>117</v>
      </c>
      <c r="E129" s="135" t="s">
        <v>118</v>
      </c>
      <c r="F129" s="136" t="s">
        <v>119</v>
      </c>
      <c r="G129" s="137" t="s">
        <v>120</v>
      </c>
      <c r="H129" s="138">
        <v>1.758</v>
      </c>
      <c r="I129" s="139"/>
      <c r="J129" s="139">
        <f>ROUND(I129*H129,2)</f>
        <v>0</v>
      </c>
      <c r="K129" s="140"/>
      <c r="L129" s="26"/>
      <c r="M129" s="141" t="s">
        <v>1</v>
      </c>
      <c r="N129" s="110" t="s">
        <v>38</v>
      </c>
      <c r="O129" s="142">
        <v>0.20200000000000001</v>
      </c>
      <c r="P129" s="142">
        <f>O129*H129</f>
        <v>0.35511600000000004</v>
      </c>
      <c r="Q129" s="142">
        <v>0</v>
      </c>
      <c r="R129" s="142">
        <f>Q129*H129</f>
        <v>0</v>
      </c>
      <c r="S129" s="142">
        <v>2.0999999999999999E-3</v>
      </c>
      <c r="T129" s="143">
        <f>S129*H129</f>
        <v>3.6917999999999999E-3</v>
      </c>
      <c r="AR129" s="144" t="s">
        <v>121</v>
      </c>
      <c r="AT129" s="144" t="s">
        <v>117</v>
      </c>
      <c r="AU129" s="144" t="s">
        <v>113</v>
      </c>
      <c r="AY129" s="14" t="s">
        <v>114</v>
      </c>
      <c r="BE129" s="145">
        <f>IF(N129="základná",J129,0)</f>
        <v>0</v>
      </c>
      <c r="BF129" s="145">
        <f>IF(N129="znížená",J129,0)</f>
        <v>0</v>
      </c>
      <c r="BG129" s="145">
        <f>IF(N129="zákl. prenesená",J129,0)</f>
        <v>0</v>
      </c>
      <c r="BH129" s="145">
        <f>IF(N129="zníž. prenesená",J129,0)</f>
        <v>0</v>
      </c>
      <c r="BI129" s="145">
        <f>IF(N129="nulová",J129,0)</f>
        <v>0</v>
      </c>
      <c r="BJ129" s="14" t="s">
        <v>113</v>
      </c>
      <c r="BK129" s="145">
        <f>ROUND(I129*H129,2)</f>
        <v>0</v>
      </c>
      <c r="BL129" s="14" t="s">
        <v>121</v>
      </c>
      <c r="BM129" s="144" t="s">
        <v>122</v>
      </c>
    </row>
    <row r="130" spans="2:65" s="12" customFormat="1">
      <c r="B130" s="146"/>
      <c r="D130" s="147" t="s">
        <v>123</v>
      </c>
      <c r="E130" s="148" t="s">
        <v>1</v>
      </c>
      <c r="F130" s="149" t="s">
        <v>124</v>
      </c>
      <c r="H130" s="150">
        <v>1.758</v>
      </c>
      <c r="L130" s="146"/>
      <c r="M130" s="151"/>
      <c r="T130" s="152"/>
      <c r="AT130" s="148" t="s">
        <v>123</v>
      </c>
      <c r="AU130" s="148" t="s">
        <v>113</v>
      </c>
      <c r="AV130" s="12" t="s">
        <v>113</v>
      </c>
      <c r="AW130" s="12" t="s">
        <v>29</v>
      </c>
      <c r="AX130" s="12" t="s">
        <v>77</v>
      </c>
      <c r="AY130" s="148" t="s">
        <v>114</v>
      </c>
    </row>
    <row r="131" spans="2:65" s="1" customFormat="1" ht="16.5" customHeight="1">
      <c r="B131" s="133"/>
      <c r="C131" s="134" t="s">
        <v>113</v>
      </c>
      <c r="D131" s="134" t="s">
        <v>117</v>
      </c>
      <c r="E131" s="135" t="s">
        <v>125</v>
      </c>
      <c r="F131" s="136" t="s">
        <v>126</v>
      </c>
      <c r="G131" s="137" t="s">
        <v>127</v>
      </c>
      <c r="H131" s="138">
        <v>2.5</v>
      </c>
      <c r="I131" s="139"/>
      <c r="J131" s="139">
        <f>ROUND(I131*H131,2)</f>
        <v>0</v>
      </c>
      <c r="K131" s="140"/>
      <c r="L131" s="26"/>
      <c r="M131" s="141" t="s">
        <v>1</v>
      </c>
      <c r="N131" s="110" t="s">
        <v>38</v>
      </c>
      <c r="O131" s="142">
        <v>0.13402</v>
      </c>
      <c r="P131" s="142">
        <f>O131*H131</f>
        <v>0.33505000000000001</v>
      </c>
      <c r="Q131" s="142">
        <v>2.0000000000000002E-5</v>
      </c>
      <c r="R131" s="142">
        <f>Q131*H131</f>
        <v>5.0000000000000002E-5</v>
      </c>
      <c r="S131" s="142">
        <v>0</v>
      </c>
      <c r="T131" s="143">
        <f>S131*H131</f>
        <v>0</v>
      </c>
      <c r="AR131" s="144" t="s">
        <v>121</v>
      </c>
      <c r="AT131" s="144" t="s">
        <v>117</v>
      </c>
      <c r="AU131" s="144" t="s">
        <v>113</v>
      </c>
      <c r="AY131" s="14" t="s">
        <v>114</v>
      </c>
      <c r="BE131" s="145">
        <f>IF(N131="základná",J131,0)</f>
        <v>0</v>
      </c>
      <c r="BF131" s="145">
        <f>IF(N131="znížená",J131,0)</f>
        <v>0</v>
      </c>
      <c r="BG131" s="145">
        <f>IF(N131="zákl. prenesená",J131,0)</f>
        <v>0</v>
      </c>
      <c r="BH131" s="145">
        <f>IF(N131="zníž. prenesená",J131,0)</f>
        <v>0</v>
      </c>
      <c r="BI131" s="145">
        <f>IF(N131="nulová",J131,0)</f>
        <v>0</v>
      </c>
      <c r="BJ131" s="14" t="s">
        <v>113</v>
      </c>
      <c r="BK131" s="145">
        <f>ROUND(I131*H131,2)</f>
        <v>0</v>
      </c>
      <c r="BL131" s="14" t="s">
        <v>121</v>
      </c>
      <c r="BM131" s="144" t="s">
        <v>128</v>
      </c>
    </row>
    <row r="132" spans="2:65" s="1" customFormat="1" ht="16.5" customHeight="1">
      <c r="B132" s="133"/>
      <c r="C132" s="153" t="s">
        <v>129</v>
      </c>
      <c r="D132" s="153" t="s">
        <v>130</v>
      </c>
      <c r="E132" s="154" t="s">
        <v>131</v>
      </c>
      <c r="F132" s="155" t="s">
        <v>132</v>
      </c>
      <c r="G132" s="156" t="s">
        <v>127</v>
      </c>
      <c r="H132" s="157">
        <v>2.5499999999999998</v>
      </c>
      <c r="I132" s="158"/>
      <c r="J132" s="158">
        <f>ROUND(I132*H132,2)</f>
        <v>0</v>
      </c>
      <c r="K132" s="159"/>
      <c r="L132" s="160"/>
      <c r="M132" s="161" t="s">
        <v>1</v>
      </c>
      <c r="N132" s="162" t="s">
        <v>38</v>
      </c>
      <c r="O132" s="142">
        <v>0</v>
      </c>
      <c r="P132" s="142">
        <f>O132*H132</f>
        <v>0</v>
      </c>
      <c r="Q132" s="142">
        <v>1.4999999999999999E-4</v>
      </c>
      <c r="R132" s="142">
        <f>Q132*H132</f>
        <v>3.8249999999999992E-4</v>
      </c>
      <c r="S132" s="142">
        <v>0</v>
      </c>
      <c r="T132" s="143">
        <f>S132*H132</f>
        <v>0</v>
      </c>
      <c r="AR132" s="144" t="s">
        <v>133</v>
      </c>
      <c r="AT132" s="144" t="s">
        <v>130</v>
      </c>
      <c r="AU132" s="144" t="s">
        <v>113</v>
      </c>
      <c r="AY132" s="14" t="s">
        <v>114</v>
      </c>
      <c r="BE132" s="145">
        <f>IF(N132="základná",J132,0)</f>
        <v>0</v>
      </c>
      <c r="BF132" s="145">
        <f>IF(N132="znížená",J132,0)</f>
        <v>0</v>
      </c>
      <c r="BG132" s="145">
        <f>IF(N132="zákl. prenesená",J132,0)</f>
        <v>0</v>
      </c>
      <c r="BH132" s="145">
        <f>IF(N132="zníž. prenesená",J132,0)</f>
        <v>0</v>
      </c>
      <c r="BI132" s="145">
        <f>IF(N132="nulová",J132,0)</f>
        <v>0</v>
      </c>
      <c r="BJ132" s="14" t="s">
        <v>113</v>
      </c>
      <c r="BK132" s="145">
        <f>ROUND(I132*H132,2)</f>
        <v>0</v>
      </c>
      <c r="BL132" s="14" t="s">
        <v>121</v>
      </c>
      <c r="BM132" s="144" t="s">
        <v>134</v>
      </c>
    </row>
    <row r="133" spans="2:65" s="12" customFormat="1">
      <c r="B133" s="146"/>
      <c r="D133" s="147" t="s">
        <v>123</v>
      </c>
      <c r="F133" s="149" t="s">
        <v>135</v>
      </c>
      <c r="H133" s="150">
        <v>2.5499999999999998</v>
      </c>
      <c r="L133" s="146"/>
      <c r="M133" s="151"/>
      <c r="T133" s="152"/>
      <c r="AT133" s="148" t="s">
        <v>123</v>
      </c>
      <c r="AU133" s="148" t="s">
        <v>113</v>
      </c>
      <c r="AV133" s="12" t="s">
        <v>113</v>
      </c>
      <c r="AW133" s="12" t="s">
        <v>3</v>
      </c>
      <c r="AX133" s="12" t="s">
        <v>77</v>
      </c>
      <c r="AY133" s="148" t="s">
        <v>114</v>
      </c>
    </row>
    <row r="134" spans="2:65" s="1" customFormat="1" ht="16.5" customHeight="1">
      <c r="B134" s="133"/>
      <c r="C134" s="134" t="s">
        <v>136</v>
      </c>
      <c r="D134" s="134" t="s">
        <v>117</v>
      </c>
      <c r="E134" s="135" t="s">
        <v>137</v>
      </c>
      <c r="F134" s="136" t="s">
        <v>138</v>
      </c>
      <c r="G134" s="137" t="s">
        <v>139</v>
      </c>
      <c r="H134" s="138">
        <v>0.185</v>
      </c>
      <c r="I134" s="139"/>
      <c r="J134" s="139">
        <f>ROUND(I134*H134,2)</f>
        <v>0</v>
      </c>
      <c r="K134" s="140"/>
      <c r="L134" s="26"/>
      <c r="M134" s="141" t="s">
        <v>1</v>
      </c>
      <c r="N134" s="110" t="s">
        <v>38</v>
      </c>
      <c r="O134" s="142">
        <v>0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121</v>
      </c>
      <c r="AT134" s="144" t="s">
        <v>117</v>
      </c>
      <c r="AU134" s="144" t="s">
        <v>113</v>
      </c>
      <c r="AY134" s="14" t="s">
        <v>114</v>
      </c>
      <c r="BE134" s="145">
        <f>IF(N134="základná",J134,0)</f>
        <v>0</v>
      </c>
      <c r="BF134" s="145">
        <f>IF(N134="znížená",J134,0)</f>
        <v>0</v>
      </c>
      <c r="BG134" s="145">
        <f>IF(N134="zákl. prenesená",J134,0)</f>
        <v>0</v>
      </c>
      <c r="BH134" s="145">
        <f>IF(N134="zníž. prenesená",J134,0)</f>
        <v>0</v>
      </c>
      <c r="BI134" s="145">
        <f>IF(N134="nulová",J134,0)</f>
        <v>0</v>
      </c>
      <c r="BJ134" s="14" t="s">
        <v>113</v>
      </c>
      <c r="BK134" s="145">
        <f>ROUND(I134*H134,2)</f>
        <v>0</v>
      </c>
      <c r="BL134" s="14" t="s">
        <v>121</v>
      </c>
      <c r="BM134" s="144" t="s">
        <v>140</v>
      </c>
    </row>
    <row r="135" spans="2:65" s="11" customFormat="1" ht="22.9" customHeight="1">
      <c r="B135" s="122"/>
      <c r="D135" s="123" t="s">
        <v>71</v>
      </c>
      <c r="E135" s="131" t="s">
        <v>141</v>
      </c>
      <c r="F135" s="131" t="s">
        <v>142</v>
      </c>
      <c r="J135" s="132">
        <f>BK135</f>
        <v>0</v>
      </c>
      <c r="L135" s="122"/>
      <c r="M135" s="126"/>
      <c r="P135" s="127">
        <f>SUM(P136:P141)</f>
        <v>1.6103189999999998</v>
      </c>
      <c r="R135" s="127">
        <f>SUM(R136:R141)</f>
        <v>6.11E-3</v>
      </c>
      <c r="T135" s="128">
        <f>SUM(T136:T141)</f>
        <v>6.4000000000000003E-3</v>
      </c>
      <c r="AR135" s="123" t="s">
        <v>113</v>
      </c>
      <c r="AT135" s="129" t="s">
        <v>71</v>
      </c>
      <c r="AU135" s="129" t="s">
        <v>77</v>
      </c>
      <c r="AY135" s="123" t="s">
        <v>114</v>
      </c>
      <c r="BK135" s="130">
        <f>SUM(BK136:BK141)</f>
        <v>0</v>
      </c>
    </row>
    <row r="136" spans="2:65" s="1" customFormat="1" ht="16.5" customHeight="1">
      <c r="B136" s="133"/>
      <c r="C136" s="134" t="s">
        <v>143</v>
      </c>
      <c r="D136" s="134" t="s">
        <v>117</v>
      </c>
      <c r="E136" s="135" t="s">
        <v>144</v>
      </c>
      <c r="F136" s="136" t="s">
        <v>145</v>
      </c>
      <c r="G136" s="137" t="s">
        <v>127</v>
      </c>
      <c r="H136" s="138">
        <v>2</v>
      </c>
      <c r="I136" s="139"/>
      <c r="J136" s="139">
        <f t="shared" ref="J136:J141" si="0">ROUND(I136*H136,2)</f>
        <v>0</v>
      </c>
      <c r="K136" s="140"/>
      <c r="L136" s="26"/>
      <c r="M136" s="141" t="s">
        <v>1</v>
      </c>
      <c r="N136" s="110" t="s">
        <v>38</v>
      </c>
      <c r="O136" s="142">
        <v>5.0040000000000001E-2</v>
      </c>
      <c r="P136" s="142">
        <f t="shared" ref="P136:P141" si="1">O136*H136</f>
        <v>0.10008</v>
      </c>
      <c r="Q136" s="142">
        <v>2.0000000000000002E-5</v>
      </c>
      <c r="R136" s="142">
        <f t="shared" ref="R136:R141" si="2">Q136*H136</f>
        <v>4.0000000000000003E-5</v>
      </c>
      <c r="S136" s="142">
        <v>3.2000000000000002E-3</v>
      </c>
      <c r="T136" s="143">
        <f t="shared" ref="T136:T141" si="3">S136*H136</f>
        <v>6.4000000000000003E-3</v>
      </c>
      <c r="AR136" s="144" t="s">
        <v>121</v>
      </c>
      <c r="AT136" s="144" t="s">
        <v>117</v>
      </c>
      <c r="AU136" s="144" t="s">
        <v>113</v>
      </c>
      <c r="AY136" s="14" t="s">
        <v>114</v>
      </c>
      <c r="BE136" s="145">
        <f t="shared" ref="BE136:BE141" si="4">IF(N136="základná",J136,0)</f>
        <v>0</v>
      </c>
      <c r="BF136" s="145">
        <f t="shared" ref="BF136:BF141" si="5">IF(N136="znížená",J136,0)</f>
        <v>0</v>
      </c>
      <c r="BG136" s="145">
        <f t="shared" ref="BG136:BG141" si="6">IF(N136="zákl. prenesená",J136,0)</f>
        <v>0</v>
      </c>
      <c r="BH136" s="145">
        <f t="shared" ref="BH136:BH141" si="7">IF(N136="zníž. prenesená",J136,0)</f>
        <v>0</v>
      </c>
      <c r="BI136" s="145">
        <f t="shared" ref="BI136:BI141" si="8">IF(N136="nulová",J136,0)</f>
        <v>0</v>
      </c>
      <c r="BJ136" s="14" t="s">
        <v>113</v>
      </c>
      <c r="BK136" s="145">
        <f t="shared" ref="BK136:BK141" si="9">ROUND(I136*H136,2)</f>
        <v>0</v>
      </c>
      <c r="BL136" s="14" t="s">
        <v>121</v>
      </c>
      <c r="BM136" s="144" t="s">
        <v>146</v>
      </c>
    </row>
    <row r="137" spans="2:65" s="1" customFormat="1" ht="16.5" customHeight="1">
      <c r="B137" s="133"/>
      <c r="C137" s="134" t="s">
        <v>147</v>
      </c>
      <c r="D137" s="134" t="s">
        <v>117</v>
      </c>
      <c r="E137" s="135" t="s">
        <v>148</v>
      </c>
      <c r="F137" s="136" t="s">
        <v>149</v>
      </c>
      <c r="G137" s="137" t="s">
        <v>127</v>
      </c>
      <c r="H137" s="138">
        <v>2.5</v>
      </c>
      <c r="I137" s="139"/>
      <c r="J137" s="139">
        <f t="shared" si="0"/>
        <v>0</v>
      </c>
      <c r="K137" s="140"/>
      <c r="L137" s="26"/>
      <c r="M137" s="141" t="s">
        <v>1</v>
      </c>
      <c r="N137" s="110" t="s">
        <v>38</v>
      </c>
      <c r="O137" s="142">
        <v>0.33712999999999999</v>
      </c>
      <c r="P137" s="142">
        <f t="shared" si="1"/>
        <v>0.84282499999999994</v>
      </c>
      <c r="Q137" s="142">
        <v>1.9400000000000001E-3</v>
      </c>
      <c r="R137" s="142">
        <f t="shared" si="2"/>
        <v>4.8500000000000001E-3</v>
      </c>
      <c r="S137" s="142">
        <v>0</v>
      </c>
      <c r="T137" s="143">
        <f t="shared" si="3"/>
        <v>0</v>
      </c>
      <c r="AR137" s="144" t="s">
        <v>121</v>
      </c>
      <c r="AT137" s="144" t="s">
        <v>117</v>
      </c>
      <c r="AU137" s="144" t="s">
        <v>113</v>
      </c>
      <c r="AY137" s="14" t="s">
        <v>114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4" t="s">
        <v>113</v>
      </c>
      <c r="BK137" s="145">
        <f t="shared" si="9"/>
        <v>0</v>
      </c>
      <c r="BL137" s="14" t="s">
        <v>121</v>
      </c>
      <c r="BM137" s="144" t="s">
        <v>150</v>
      </c>
    </row>
    <row r="138" spans="2:65" s="1" customFormat="1" ht="16.5" customHeight="1">
      <c r="B138" s="133"/>
      <c r="C138" s="134" t="s">
        <v>151</v>
      </c>
      <c r="D138" s="134" t="s">
        <v>117</v>
      </c>
      <c r="E138" s="135" t="s">
        <v>152</v>
      </c>
      <c r="F138" s="136" t="s">
        <v>153</v>
      </c>
      <c r="G138" s="137" t="s">
        <v>127</v>
      </c>
      <c r="H138" s="138">
        <v>2.5</v>
      </c>
      <c r="I138" s="139"/>
      <c r="J138" s="139">
        <f t="shared" si="0"/>
        <v>0</v>
      </c>
      <c r="K138" s="140"/>
      <c r="L138" s="26"/>
      <c r="M138" s="141" t="s">
        <v>1</v>
      </c>
      <c r="N138" s="110" t="s">
        <v>38</v>
      </c>
      <c r="O138" s="142">
        <v>2.5000000000000001E-2</v>
      </c>
      <c r="P138" s="142">
        <f t="shared" si="1"/>
        <v>6.25E-2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121</v>
      </c>
      <c r="AT138" s="144" t="s">
        <v>117</v>
      </c>
      <c r="AU138" s="144" t="s">
        <v>113</v>
      </c>
      <c r="AY138" s="14" t="s">
        <v>114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4" t="s">
        <v>113</v>
      </c>
      <c r="BK138" s="145">
        <f t="shared" si="9"/>
        <v>0</v>
      </c>
      <c r="BL138" s="14" t="s">
        <v>121</v>
      </c>
      <c r="BM138" s="144" t="s">
        <v>154</v>
      </c>
    </row>
    <row r="139" spans="2:65" s="1" customFormat="1" ht="16.5" customHeight="1">
      <c r="B139" s="133"/>
      <c r="C139" s="134" t="s">
        <v>155</v>
      </c>
      <c r="D139" s="134" t="s">
        <v>117</v>
      </c>
      <c r="E139" s="135" t="s">
        <v>156</v>
      </c>
      <c r="F139" s="136" t="s">
        <v>157</v>
      </c>
      <c r="G139" s="137" t="s">
        <v>158</v>
      </c>
      <c r="H139" s="138">
        <v>2</v>
      </c>
      <c r="I139" s="139"/>
      <c r="J139" s="139">
        <f t="shared" si="0"/>
        <v>0</v>
      </c>
      <c r="K139" s="140"/>
      <c r="L139" s="26"/>
      <c r="M139" s="141" t="s">
        <v>1</v>
      </c>
      <c r="N139" s="110" t="s">
        <v>38</v>
      </c>
      <c r="O139" s="142">
        <v>0.29235</v>
      </c>
      <c r="P139" s="142">
        <f t="shared" si="1"/>
        <v>0.5847</v>
      </c>
      <c r="Q139" s="142">
        <v>6.0999999999999997E-4</v>
      </c>
      <c r="R139" s="142">
        <f t="shared" si="2"/>
        <v>1.2199999999999999E-3</v>
      </c>
      <c r="S139" s="142">
        <v>0</v>
      </c>
      <c r="T139" s="143">
        <f t="shared" si="3"/>
        <v>0</v>
      </c>
      <c r="AR139" s="144" t="s">
        <v>121</v>
      </c>
      <c r="AT139" s="144" t="s">
        <v>117</v>
      </c>
      <c r="AU139" s="144" t="s">
        <v>113</v>
      </c>
      <c r="AY139" s="14" t="s">
        <v>114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4" t="s">
        <v>113</v>
      </c>
      <c r="BK139" s="145">
        <f t="shared" si="9"/>
        <v>0</v>
      </c>
      <c r="BL139" s="14" t="s">
        <v>121</v>
      </c>
      <c r="BM139" s="144" t="s">
        <v>159</v>
      </c>
    </row>
    <row r="140" spans="2:65" s="1" customFormat="1" ht="21.75" customHeight="1">
      <c r="B140" s="133"/>
      <c r="C140" s="134" t="s">
        <v>160</v>
      </c>
      <c r="D140" s="134" t="s">
        <v>117</v>
      </c>
      <c r="E140" s="135" t="s">
        <v>161</v>
      </c>
      <c r="F140" s="136" t="s">
        <v>162</v>
      </c>
      <c r="G140" s="137" t="s">
        <v>163</v>
      </c>
      <c r="H140" s="138">
        <v>6.0000000000000001E-3</v>
      </c>
      <c r="I140" s="139"/>
      <c r="J140" s="139">
        <f t="shared" si="0"/>
        <v>0</v>
      </c>
      <c r="K140" s="140"/>
      <c r="L140" s="26"/>
      <c r="M140" s="141" t="s">
        <v>1</v>
      </c>
      <c r="N140" s="110" t="s">
        <v>38</v>
      </c>
      <c r="O140" s="142">
        <v>3.3690000000000002</v>
      </c>
      <c r="P140" s="142">
        <f t="shared" si="1"/>
        <v>2.0214000000000003E-2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121</v>
      </c>
      <c r="AT140" s="144" t="s">
        <v>117</v>
      </c>
      <c r="AU140" s="144" t="s">
        <v>113</v>
      </c>
      <c r="AY140" s="14" t="s">
        <v>114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4" t="s">
        <v>113</v>
      </c>
      <c r="BK140" s="145">
        <f t="shared" si="9"/>
        <v>0</v>
      </c>
      <c r="BL140" s="14" t="s">
        <v>121</v>
      </c>
      <c r="BM140" s="144" t="s">
        <v>164</v>
      </c>
    </row>
    <row r="141" spans="2:65" s="1" customFormat="1" ht="16.5" customHeight="1">
      <c r="B141" s="133"/>
      <c r="C141" s="134" t="s">
        <v>165</v>
      </c>
      <c r="D141" s="134" t="s">
        <v>117</v>
      </c>
      <c r="E141" s="135" t="s">
        <v>166</v>
      </c>
      <c r="F141" s="136" t="s">
        <v>167</v>
      </c>
      <c r="G141" s="137" t="s">
        <v>139</v>
      </c>
      <c r="H141" s="138">
        <v>0.45900000000000002</v>
      </c>
      <c r="I141" s="139"/>
      <c r="J141" s="139">
        <f t="shared" si="0"/>
        <v>0</v>
      </c>
      <c r="K141" s="140"/>
      <c r="L141" s="26"/>
      <c r="M141" s="141" t="s">
        <v>1</v>
      </c>
      <c r="N141" s="110" t="s">
        <v>38</v>
      </c>
      <c r="O141" s="142">
        <v>0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121</v>
      </c>
      <c r="AT141" s="144" t="s">
        <v>117</v>
      </c>
      <c r="AU141" s="144" t="s">
        <v>113</v>
      </c>
      <c r="AY141" s="14" t="s">
        <v>114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4" t="s">
        <v>113</v>
      </c>
      <c r="BK141" s="145">
        <f t="shared" si="9"/>
        <v>0</v>
      </c>
      <c r="BL141" s="14" t="s">
        <v>121</v>
      </c>
      <c r="BM141" s="144" t="s">
        <v>168</v>
      </c>
    </row>
    <row r="142" spans="2:65" s="11" customFormat="1" ht="22.9" customHeight="1">
      <c r="B142" s="122"/>
      <c r="D142" s="123" t="s">
        <v>71</v>
      </c>
      <c r="E142" s="131" t="s">
        <v>169</v>
      </c>
      <c r="F142" s="131" t="s">
        <v>170</v>
      </c>
      <c r="J142" s="132">
        <f>BK142</f>
        <v>0</v>
      </c>
      <c r="L142" s="122"/>
      <c r="M142" s="126"/>
      <c r="P142" s="127">
        <f>SUM(P143:P148)</f>
        <v>1.307736</v>
      </c>
      <c r="R142" s="127">
        <f>SUM(R143:R148)</f>
        <v>2.0599999999999998E-3</v>
      </c>
      <c r="T142" s="128">
        <f>SUM(T143:T148)</f>
        <v>8.9999999999999998E-4</v>
      </c>
      <c r="AR142" s="123" t="s">
        <v>113</v>
      </c>
      <c r="AT142" s="129" t="s">
        <v>71</v>
      </c>
      <c r="AU142" s="129" t="s">
        <v>77</v>
      </c>
      <c r="AY142" s="123" t="s">
        <v>114</v>
      </c>
      <c r="BK142" s="130">
        <f>SUM(BK143:BK148)</f>
        <v>0</v>
      </c>
    </row>
    <row r="143" spans="2:65" s="1" customFormat="1" ht="16.5" customHeight="1">
      <c r="B143" s="133"/>
      <c r="C143" s="134" t="s">
        <v>171</v>
      </c>
      <c r="D143" s="134" t="s">
        <v>117</v>
      </c>
      <c r="E143" s="135" t="s">
        <v>172</v>
      </c>
      <c r="F143" s="136" t="s">
        <v>173</v>
      </c>
      <c r="G143" s="137" t="s">
        <v>158</v>
      </c>
      <c r="H143" s="138">
        <v>2</v>
      </c>
      <c r="I143" s="139"/>
      <c r="J143" s="139">
        <f t="shared" ref="J143:J148" si="10">ROUND(I143*H143,2)</f>
        <v>0</v>
      </c>
      <c r="K143" s="140"/>
      <c r="L143" s="26"/>
      <c r="M143" s="141" t="s">
        <v>1</v>
      </c>
      <c r="N143" s="110" t="s">
        <v>38</v>
      </c>
      <c r="O143" s="142">
        <v>4.9079999999999999E-2</v>
      </c>
      <c r="P143" s="142">
        <f t="shared" ref="P143:P148" si="11">O143*H143</f>
        <v>9.8159999999999997E-2</v>
      </c>
      <c r="Q143" s="142">
        <v>4.0000000000000003E-5</v>
      </c>
      <c r="R143" s="142">
        <f t="shared" ref="R143:R148" si="12">Q143*H143</f>
        <v>8.0000000000000007E-5</v>
      </c>
      <c r="S143" s="142">
        <v>4.4999999999999999E-4</v>
      </c>
      <c r="T143" s="143">
        <f t="shared" ref="T143:T148" si="13">S143*H143</f>
        <v>8.9999999999999998E-4</v>
      </c>
      <c r="AR143" s="144" t="s">
        <v>121</v>
      </c>
      <c r="AT143" s="144" t="s">
        <v>117</v>
      </c>
      <c r="AU143" s="144" t="s">
        <v>113</v>
      </c>
      <c r="AY143" s="14" t="s">
        <v>114</v>
      </c>
      <c r="BE143" s="145">
        <f t="shared" ref="BE143:BE148" si="14">IF(N143="základná",J143,0)</f>
        <v>0</v>
      </c>
      <c r="BF143" s="145">
        <f t="shared" ref="BF143:BF148" si="15">IF(N143="znížená",J143,0)</f>
        <v>0</v>
      </c>
      <c r="BG143" s="145">
        <f t="shared" ref="BG143:BG148" si="16">IF(N143="zákl. prenesená",J143,0)</f>
        <v>0</v>
      </c>
      <c r="BH143" s="145">
        <f t="shared" ref="BH143:BH148" si="17">IF(N143="zníž. prenesená",J143,0)</f>
        <v>0</v>
      </c>
      <c r="BI143" s="145">
        <f t="shared" ref="BI143:BI148" si="18">IF(N143="nulová",J143,0)</f>
        <v>0</v>
      </c>
      <c r="BJ143" s="14" t="s">
        <v>113</v>
      </c>
      <c r="BK143" s="145">
        <f t="shared" ref="BK143:BK148" si="19">ROUND(I143*H143,2)</f>
        <v>0</v>
      </c>
      <c r="BL143" s="14" t="s">
        <v>121</v>
      </c>
      <c r="BM143" s="144" t="s">
        <v>174</v>
      </c>
    </row>
    <row r="144" spans="2:65" s="1" customFormat="1" ht="16.5" customHeight="1">
      <c r="B144" s="133"/>
      <c r="C144" s="134" t="s">
        <v>175</v>
      </c>
      <c r="D144" s="134" t="s">
        <v>117</v>
      </c>
      <c r="E144" s="135" t="s">
        <v>176</v>
      </c>
      <c r="F144" s="136" t="s">
        <v>177</v>
      </c>
      <c r="G144" s="137" t="s">
        <v>158</v>
      </c>
      <c r="H144" s="138">
        <v>2</v>
      </c>
      <c r="I144" s="139"/>
      <c r="J144" s="139">
        <f t="shared" si="10"/>
        <v>0</v>
      </c>
      <c r="K144" s="140"/>
      <c r="L144" s="26"/>
      <c r="M144" s="141" t="s">
        <v>1</v>
      </c>
      <c r="N144" s="110" t="s">
        <v>38</v>
      </c>
      <c r="O144" s="142">
        <v>7.7280000000000001E-2</v>
      </c>
      <c r="P144" s="142">
        <f t="shared" si="11"/>
        <v>0.15456</v>
      </c>
      <c r="Q144" s="142">
        <v>4.8999999999999998E-4</v>
      </c>
      <c r="R144" s="142">
        <f t="shared" si="12"/>
        <v>9.7999999999999997E-4</v>
      </c>
      <c r="S144" s="142">
        <v>0</v>
      </c>
      <c r="T144" s="143">
        <f t="shared" si="13"/>
        <v>0</v>
      </c>
      <c r="AR144" s="144" t="s">
        <v>121</v>
      </c>
      <c r="AT144" s="144" t="s">
        <v>117</v>
      </c>
      <c r="AU144" s="144" t="s">
        <v>113</v>
      </c>
      <c r="AY144" s="14" t="s">
        <v>114</v>
      </c>
      <c r="BE144" s="145">
        <f t="shared" si="14"/>
        <v>0</v>
      </c>
      <c r="BF144" s="145">
        <f t="shared" si="15"/>
        <v>0</v>
      </c>
      <c r="BG144" s="145">
        <f t="shared" si="16"/>
        <v>0</v>
      </c>
      <c r="BH144" s="145">
        <f t="shared" si="17"/>
        <v>0</v>
      </c>
      <c r="BI144" s="145">
        <f t="shared" si="18"/>
        <v>0</v>
      </c>
      <c r="BJ144" s="14" t="s">
        <v>113</v>
      </c>
      <c r="BK144" s="145">
        <f t="shared" si="19"/>
        <v>0</v>
      </c>
      <c r="BL144" s="14" t="s">
        <v>121</v>
      </c>
      <c r="BM144" s="144" t="s">
        <v>178</v>
      </c>
    </row>
    <row r="145" spans="2:65" s="1" customFormat="1" ht="16.5" customHeight="1">
      <c r="B145" s="133"/>
      <c r="C145" s="134" t="s">
        <v>179</v>
      </c>
      <c r="D145" s="134" t="s">
        <v>117</v>
      </c>
      <c r="E145" s="135" t="s">
        <v>180</v>
      </c>
      <c r="F145" s="136" t="s">
        <v>181</v>
      </c>
      <c r="G145" s="137" t="s">
        <v>158</v>
      </c>
      <c r="H145" s="138">
        <v>2</v>
      </c>
      <c r="I145" s="139"/>
      <c r="J145" s="139">
        <f t="shared" si="10"/>
        <v>0</v>
      </c>
      <c r="K145" s="140"/>
      <c r="L145" s="26"/>
      <c r="M145" s="141" t="s">
        <v>1</v>
      </c>
      <c r="N145" s="110" t="s">
        <v>38</v>
      </c>
      <c r="O145" s="142">
        <v>0.26313999999999999</v>
      </c>
      <c r="P145" s="142">
        <f t="shared" si="11"/>
        <v>0.52627999999999997</v>
      </c>
      <c r="Q145" s="142">
        <v>2.4000000000000001E-4</v>
      </c>
      <c r="R145" s="142">
        <f t="shared" si="12"/>
        <v>4.8000000000000001E-4</v>
      </c>
      <c r="S145" s="142">
        <v>0</v>
      </c>
      <c r="T145" s="143">
        <f t="shared" si="13"/>
        <v>0</v>
      </c>
      <c r="AR145" s="144" t="s">
        <v>121</v>
      </c>
      <c r="AT145" s="144" t="s">
        <v>117</v>
      </c>
      <c r="AU145" s="144" t="s">
        <v>113</v>
      </c>
      <c r="AY145" s="14" t="s">
        <v>114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4" t="s">
        <v>113</v>
      </c>
      <c r="BK145" s="145">
        <f t="shared" si="19"/>
        <v>0</v>
      </c>
      <c r="BL145" s="14" t="s">
        <v>121</v>
      </c>
      <c r="BM145" s="144" t="s">
        <v>182</v>
      </c>
    </row>
    <row r="146" spans="2:65" s="1" customFormat="1" ht="16.5" customHeight="1">
      <c r="B146" s="133"/>
      <c r="C146" s="134" t="s">
        <v>183</v>
      </c>
      <c r="D146" s="134" t="s">
        <v>117</v>
      </c>
      <c r="E146" s="135" t="s">
        <v>184</v>
      </c>
      <c r="F146" s="136" t="s">
        <v>185</v>
      </c>
      <c r="G146" s="137" t="s">
        <v>158</v>
      </c>
      <c r="H146" s="138">
        <v>2</v>
      </c>
      <c r="I146" s="139"/>
      <c r="J146" s="139">
        <f t="shared" si="10"/>
        <v>0</v>
      </c>
      <c r="K146" s="140"/>
      <c r="L146" s="26"/>
      <c r="M146" s="141" t="s">
        <v>1</v>
      </c>
      <c r="N146" s="110" t="s">
        <v>38</v>
      </c>
      <c r="O146" s="142">
        <v>0.26315</v>
      </c>
      <c r="P146" s="142">
        <f t="shared" si="11"/>
        <v>0.52629999999999999</v>
      </c>
      <c r="Q146" s="142">
        <v>2.5999999999999998E-4</v>
      </c>
      <c r="R146" s="142">
        <f t="shared" si="12"/>
        <v>5.1999999999999995E-4</v>
      </c>
      <c r="S146" s="142">
        <v>0</v>
      </c>
      <c r="T146" s="143">
        <f t="shared" si="13"/>
        <v>0</v>
      </c>
      <c r="AR146" s="144" t="s">
        <v>121</v>
      </c>
      <c r="AT146" s="144" t="s">
        <v>117</v>
      </c>
      <c r="AU146" s="144" t="s">
        <v>113</v>
      </c>
      <c r="AY146" s="14" t="s">
        <v>114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4" t="s">
        <v>113</v>
      </c>
      <c r="BK146" s="145">
        <f t="shared" si="19"/>
        <v>0</v>
      </c>
      <c r="BL146" s="14" t="s">
        <v>121</v>
      </c>
      <c r="BM146" s="144" t="s">
        <v>186</v>
      </c>
    </row>
    <row r="147" spans="2:65" s="1" customFormat="1" ht="16.5" customHeight="1">
      <c r="B147" s="133"/>
      <c r="C147" s="134" t="s">
        <v>187</v>
      </c>
      <c r="D147" s="134" t="s">
        <v>117</v>
      </c>
      <c r="E147" s="135" t="s">
        <v>188</v>
      </c>
      <c r="F147" s="136" t="s">
        <v>189</v>
      </c>
      <c r="G147" s="137" t="s">
        <v>163</v>
      </c>
      <c r="H147" s="138">
        <v>1E-3</v>
      </c>
      <c r="I147" s="139"/>
      <c r="J147" s="139">
        <f t="shared" si="10"/>
        <v>0</v>
      </c>
      <c r="K147" s="140"/>
      <c r="L147" s="26"/>
      <c r="M147" s="141" t="s">
        <v>1</v>
      </c>
      <c r="N147" s="110" t="s">
        <v>38</v>
      </c>
      <c r="O147" s="142">
        <v>2.4359999999999999</v>
      </c>
      <c r="P147" s="142">
        <f t="shared" si="11"/>
        <v>2.4359999999999998E-3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121</v>
      </c>
      <c r="AT147" s="144" t="s">
        <v>117</v>
      </c>
      <c r="AU147" s="144" t="s">
        <v>113</v>
      </c>
      <c r="AY147" s="14" t="s">
        <v>114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4" t="s">
        <v>113</v>
      </c>
      <c r="BK147" s="145">
        <f t="shared" si="19"/>
        <v>0</v>
      </c>
      <c r="BL147" s="14" t="s">
        <v>121</v>
      </c>
      <c r="BM147" s="144" t="s">
        <v>190</v>
      </c>
    </row>
    <row r="148" spans="2:65" s="1" customFormat="1" ht="16.5" customHeight="1">
      <c r="B148" s="133"/>
      <c r="C148" s="134" t="s">
        <v>121</v>
      </c>
      <c r="D148" s="134" t="s">
        <v>117</v>
      </c>
      <c r="E148" s="135" t="s">
        <v>191</v>
      </c>
      <c r="F148" s="136" t="s">
        <v>192</v>
      </c>
      <c r="G148" s="137" t="s">
        <v>139</v>
      </c>
      <c r="H148" s="138">
        <v>0.48699999999999999</v>
      </c>
      <c r="I148" s="139"/>
      <c r="J148" s="139">
        <f t="shared" si="10"/>
        <v>0</v>
      </c>
      <c r="K148" s="140"/>
      <c r="L148" s="26"/>
      <c r="M148" s="141" t="s">
        <v>1</v>
      </c>
      <c r="N148" s="110" t="s">
        <v>38</v>
      </c>
      <c r="O148" s="142">
        <v>0</v>
      </c>
      <c r="P148" s="142">
        <f t="shared" si="11"/>
        <v>0</v>
      </c>
      <c r="Q148" s="142">
        <v>0</v>
      </c>
      <c r="R148" s="142">
        <f t="shared" si="12"/>
        <v>0</v>
      </c>
      <c r="S148" s="142">
        <v>0</v>
      </c>
      <c r="T148" s="143">
        <f t="shared" si="13"/>
        <v>0</v>
      </c>
      <c r="AR148" s="144" t="s">
        <v>121</v>
      </c>
      <c r="AT148" s="144" t="s">
        <v>117</v>
      </c>
      <c r="AU148" s="144" t="s">
        <v>113</v>
      </c>
      <c r="AY148" s="14" t="s">
        <v>114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4" t="s">
        <v>113</v>
      </c>
      <c r="BK148" s="145">
        <f t="shared" si="19"/>
        <v>0</v>
      </c>
      <c r="BL148" s="14" t="s">
        <v>121</v>
      </c>
      <c r="BM148" s="144" t="s">
        <v>193</v>
      </c>
    </row>
    <row r="149" spans="2:65" s="11" customFormat="1" ht="22.9" customHeight="1">
      <c r="B149" s="122"/>
      <c r="D149" s="123" t="s">
        <v>71</v>
      </c>
      <c r="E149" s="131" t="s">
        <v>194</v>
      </c>
      <c r="F149" s="131" t="s">
        <v>195</v>
      </c>
      <c r="J149" s="132">
        <f>BK149</f>
        <v>0</v>
      </c>
      <c r="L149" s="122"/>
      <c r="M149" s="126"/>
      <c r="P149" s="127">
        <f>SUM(P150:P151)</f>
        <v>0.27292499999999997</v>
      </c>
      <c r="R149" s="127">
        <f>SUM(R150:R151)</f>
        <v>2.2499999999999997E-4</v>
      </c>
      <c r="T149" s="128">
        <f>SUM(T150:T151)</f>
        <v>0</v>
      </c>
      <c r="AR149" s="123" t="s">
        <v>113</v>
      </c>
      <c r="AT149" s="129" t="s">
        <v>71</v>
      </c>
      <c r="AU149" s="129" t="s">
        <v>77</v>
      </c>
      <c r="AY149" s="123" t="s">
        <v>114</v>
      </c>
      <c r="BK149" s="130">
        <f>SUM(BK150:BK151)</f>
        <v>0</v>
      </c>
    </row>
    <row r="150" spans="2:65" s="1" customFormat="1" ht="21.75" customHeight="1">
      <c r="B150" s="133"/>
      <c r="C150" s="134" t="s">
        <v>196</v>
      </c>
      <c r="D150" s="134" t="s">
        <v>117</v>
      </c>
      <c r="E150" s="135" t="s">
        <v>197</v>
      </c>
      <c r="F150" s="136" t="s">
        <v>198</v>
      </c>
      <c r="G150" s="137" t="s">
        <v>127</v>
      </c>
      <c r="H150" s="138">
        <v>2.5</v>
      </c>
      <c r="I150" s="139"/>
      <c r="J150" s="139">
        <f>ROUND(I150*H150,2)</f>
        <v>0</v>
      </c>
      <c r="K150" s="140"/>
      <c r="L150" s="26"/>
      <c r="M150" s="141" t="s">
        <v>1</v>
      </c>
      <c r="N150" s="110" t="s">
        <v>38</v>
      </c>
      <c r="O150" s="142">
        <v>8.2129999999999995E-2</v>
      </c>
      <c r="P150" s="142">
        <f>O150*H150</f>
        <v>0.20532499999999998</v>
      </c>
      <c r="Q150" s="142">
        <v>6.9999999999999994E-5</v>
      </c>
      <c r="R150" s="142">
        <f>Q150*H150</f>
        <v>1.7499999999999997E-4</v>
      </c>
      <c r="S150" s="142">
        <v>0</v>
      </c>
      <c r="T150" s="143">
        <f>S150*H150</f>
        <v>0</v>
      </c>
      <c r="AR150" s="144" t="s">
        <v>121</v>
      </c>
      <c r="AT150" s="144" t="s">
        <v>117</v>
      </c>
      <c r="AU150" s="144" t="s">
        <v>113</v>
      </c>
      <c r="AY150" s="14" t="s">
        <v>114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4" t="s">
        <v>113</v>
      </c>
      <c r="BK150" s="145">
        <f>ROUND(I150*H150,2)</f>
        <v>0</v>
      </c>
      <c r="BL150" s="14" t="s">
        <v>121</v>
      </c>
      <c r="BM150" s="144" t="s">
        <v>199</v>
      </c>
    </row>
    <row r="151" spans="2:65" s="1" customFormat="1" ht="16.5" customHeight="1">
      <c r="B151" s="133"/>
      <c r="C151" s="134" t="s">
        <v>200</v>
      </c>
      <c r="D151" s="134" t="s">
        <v>117</v>
      </c>
      <c r="E151" s="135" t="s">
        <v>201</v>
      </c>
      <c r="F151" s="136" t="s">
        <v>202</v>
      </c>
      <c r="G151" s="137" t="s">
        <v>127</v>
      </c>
      <c r="H151" s="138">
        <v>2.5</v>
      </c>
      <c r="I151" s="139"/>
      <c r="J151" s="139">
        <f>ROUND(I151*H151,2)</f>
        <v>0</v>
      </c>
      <c r="K151" s="140"/>
      <c r="L151" s="26"/>
      <c r="M151" s="141" t="s">
        <v>1</v>
      </c>
      <c r="N151" s="110" t="s">
        <v>38</v>
      </c>
      <c r="O151" s="142">
        <v>2.7040000000000002E-2</v>
      </c>
      <c r="P151" s="142">
        <f>O151*H151</f>
        <v>6.7600000000000007E-2</v>
      </c>
      <c r="Q151" s="142">
        <v>2.0000000000000002E-5</v>
      </c>
      <c r="R151" s="142">
        <f>Q151*H151</f>
        <v>5.0000000000000002E-5</v>
      </c>
      <c r="S151" s="142">
        <v>0</v>
      </c>
      <c r="T151" s="143">
        <f>S151*H151</f>
        <v>0</v>
      </c>
      <c r="AR151" s="144" t="s">
        <v>121</v>
      </c>
      <c r="AT151" s="144" t="s">
        <v>117</v>
      </c>
      <c r="AU151" s="144" t="s">
        <v>113</v>
      </c>
      <c r="AY151" s="14" t="s">
        <v>114</v>
      </c>
      <c r="BE151" s="145">
        <f>IF(N151="základná",J151,0)</f>
        <v>0</v>
      </c>
      <c r="BF151" s="145">
        <f>IF(N151="znížená",J151,0)</f>
        <v>0</v>
      </c>
      <c r="BG151" s="145">
        <f>IF(N151="zákl. prenesená",J151,0)</f>
        <v>0</v>
      </c>
      <c r="BH151" s="145">
        <f>IF(N151="zníž. prenesená",J151,0)</f>
        <v>0</v>
      </c>
      <c r="BI151" s="145">
        <f>IF(N151="nulová",J151,0)</f>
        <v>0</v>
      </c>
      <c r="BJ151" s="14" t="s">
        <v>113</v>
      </c>
      <c r="BK151" s="145">
        <f>ROUND(I151*H151,2)</f>
        <v>0</v>
      </c>
      <c r="BL151" s="14" t="s">
        <v>121</v>
      </c>
      <c r="BM151" s="144" t="s">
        <v>203</v>
      </c>
    </row>
    <row r="152" spans="2:65" s="11" customFormat="1" ht="25.9" customHeight="1">
      <c r="B152" s="122"/>
      <c r="D152" s="123" t="s">
        <v>71</v>
      </c>
      <c r="E152" s="124" t="s">
        <v>204</v>
      </c>
      <c r="F152" s="124" t="s">
        <v>205</v>
      </c>
      <c r="J152" s="125">
        <f>BK152</f>
        <v>0</v>
      </c>
      <c r="L152" s="122"/>
      <c r="M152" s="126"/>
      <c r="P152" s="127">
        <f>SUM(P153:P154)</f>
        <v>33.92</v>
      </c>
      <c r="R152" s="127">
        <f>SUM(R153:R154)</f>
        <v>0</v>
      </c>
      <c r="T152" s="128">
        <f>SUM(T153:T154)</f>
        <v>0</v>
      </c>
      <c r="AR152" s="123" t="s">
        <v>136</v>
      </c>
      <c r="AT152" s="129" t="s">
        <v>71</v>
      </c>
      <c r="AU152" s="129" t="s">
        <v>72</v>
      </c>
      <c r="AY152" s="123" t="s">
        <v>114</v>
      </c>
      <c r="BK152" s="130">
        <f>SUM(BK153:BK154)</f>
        <v>0</v>
      </c>
    </row>
    <row r="153" spans="2:65" s="1" customFormat="1" ht="16.5" customHeight="1">
      <c r="B153" s="133"/>
      <c r="C153" s="134" t="s">
        <v>206</v>
      </c>
      <c r="D153" s="134" t="s">
        <v>117</v>
      </c>
      <c r="E153" s="135" t="s">
        <v>207</v>
      </c>
      <c r="F153" s="136" t="s">
        <v>214</v>
      </c>
      <c r="G153" s="137" t="s">
        <v>208</v>
      </c>
      <c r="H153" s="138">
        <v>8</v>
      </c>
      <c r="I153" s="139"/>
      <c r="J153" s="139">
        <f>ROUND(I153*H153,2)</f>
        <v>0</v>
      </c>
      <c r="K153" s="140"/>
      <c r="L153" s="26"/>
      <c r="M153" s="141" t="s">
        <v>1</v>
      </c>
      <c r="N153" s="110" t="s">
        <v>38</v>
      </c>
      <c r="O153" s="142">
        <v>1.06</v>
      </c>
      <c r="P153" s="142">
        <f>O153*H153</f>
        <v>8.48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209</v>
      </c>
      <c r="AT153" s="144" t="s">
        <v>117</v>
      </c>
      <c r="AU153" s="144" t="s">
        <v>77</v>
      </c>
      <c r="AY153" s="14" t="s">
        <v>114</v>
      </c>
      <c r="BE153" s="145">
        <f>IF(N153="základná",J153,0)</f>
        <v>0</v>
      </c>
      <c r="BF153" s="145">
        <f>IF(N153="znížená",J153,0)</f>
        <v>0</v>
      </c>
      <c r="BG153" s="145">
        <f>IF(N153="zákl. prenesená",J153,0)</f>
        <v>0</v>
      </c>
      <c r="BH153" s="145">
        <f>IF(N153="zníž. prenesená",J153,0)</f>
        <v>0</v>
      </c>
      <c r="BI153" s="145">
        <f>IF(N153="nulová",J153,0)</f>
        <v>0</v>
      </c>
      <c r="BJ153" s="14" t="s">
        <v>113</v>
      </c>
      <c r="BK153" s="145">
        <f>ROUND(I153*H153,2)</f>
        <v>0</v>
      </c>
      <c r="BL153" s="14" t="s">
        <v>209</v>
      </c>
      <c r="BM153" s="144" t="s">
        <v>210</v>
      </c>
    </row>
    <row r="154" spans="2:65" s="1" customFormat="1" ht="16.5" customHeight="1">
      <c r="B154" s="133"/>
      <c r="C154" s="134" t="s">
        <v>7</v>
      </c>
      <c r="D154" s="134" t="s">
        <v>117</v>
      </c>
      <c r="E154" s="135" t="s">
        <v>211</v>
      </c>
      <c r="F154" s="136" t="s">
        <v>213</v>
      </c>
      <c r="G154" s="137" t="s">
        <v>208</v>
      </c>
      <c r="H154" s="138">
        <v>24</v>
      </c>
      <c r="I154" s="139"/>
      <c r="J154" s="139">
        <f>ROUND(I154*H154,2)</f>
        <v>0</v>
      </c>
      <c r="K154" s="140"/>
      <c r="L154" s="26"/>
      <c r="M154" s="163" t="s">
        <v>1</v>
      </c>
      <c r="N154" s="164" t="s">
        <v>38</v>
      </c>
      <c r="O154" s="165">
        <v>1.06</v>
      </c>
      <c r="P154" s="165">
        <f>O154*H154</f>
        <v>25.44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AR154" s="144" t="s">
        <v>209</v>
      </c>
      <c r="AT154" s="144" t="s">
        <v>117</v>
      </c>
      <c r="AU154" s="144" t="s">
        <v>77</v>
      </c>
      <c r="AY154" s="14" t="s">
        <v>114</v>
      </c>
      <c r="BE154" s="145">
        <f>IF(N154="základná",J154,0)</f>
        <v>0</v>
      </c>
      <c r="BF154" s="145">
        <f>IF(N154="znížená",J154,0)</f>
        <v>0</v>
      </c>
      <c r="BG154" s="145">
        <f>IF(N154="zákl. prenesená",J154,0)</f>
        <v>0</v>
      </c>
      <c r="BH154" s="145">
        <f>IF(N154="zníž. prenesená",J154,0)</f>
        <v>0</v>
      </c>
      <c r="BI154" s="145">
        <f>IF(N154="nulová",J154,0)</f>
        <v>0</v>
      </c>
      <c r="BJ154" s="14" t="s">
        <v>113</v>
      </c>
      <c r="BK154" s="145">
        <f>ROUND(I154*H154,2)</f>
        <v>0</v>
      </c>
      <c r="BL154" s="14" t="s">
        <v>209</v>
      </c>
      <c r="BM154" s="144" t="s">
        <v>212</v>
      </c>
    </row>
    <row r="155" spans="2:65" s="1" customFormat="1" ht="6.95" customHeight="1">
      <c r="B155" s="39"/>
      <c r="C155" s="40"/>
      <c r="D155" s="40"/>
      <c r="E155" s="40"/>
      <c r="F155" s="40"/>
      <c r="G155" s="40"/>
      <c r="H155" s="40"/>
      <c r="I155" s="40"/>
      <c r="J155" s="40"/>
      <c r="K155" s="40"/>
      <c r="L155" s="26"/>
    </row>
  </sheetData>
  <autoFilter ref="C125:K154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95" fitToHeight="100" orientation="landscape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1 - Stavebné úpravy ANGIA...</vt:lpstr>
      <vt:lpstr>'1 - Stavebné úpravy ANGIA...'!Názvy_tlače</vt:lpstr>
      <vt:lpstr>'Rekapitulácia stavby'!Názvy_tlače</vt:lpstr>
      <vt:lpstr>'1 - Stavebné úpravy ANGIA...'!Oblasť_tlače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DESKTOP-03MPMED\Pc</dc:creator>
  <cp:lastModifiedBy>Tom</cp:lastModifiedBy>
  <cp:lastPrinted>2022-09-28T13:10:13Z</cp:lastPrinted>
  <dcterms:created xsi:type="dcterms:W3CDTF">2022-09-28T12:41:43Z</dcterms:created>
  <dcterms:modified xsi:type="dcterms:W3CDTF">2022-10-04T05:19:16Z</dcterms:modified>
</cp:coreProperties>
</file>